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5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4" activeTab="5"/>
  </bookViews>
  <sheets>
    <sheet name="_control" sheetId="1" state="hidden" r:id="rId2"/>
    <sheet name="_options" sheetId="2" state="hidden" r:id="rId3"/>
    <sheet name="PI" sheetId="3" state="hidden" r:id="rId4"/>
    <sheet name="Nts" sheetId="4" state="hidden" r:id="rId5"/>
    <sheet name="Report Information" sheetId="5" state="visible" r:id="rId6"/>
    <sheet name="PI Output" sheetId="6" state="visible" r:id="rId7"/>
    <sheet name="Notes" sheetId="7" state="visible" r:id="rId8"/>
  </sheets>
  <definedNames>
    <definedName function="false" hidden="false" localSheetId="6" name="_xlnm.Print_Area" vbProcedure="false">Notes!$A$1:$D$11</definedName>
    <definedName function="false" hidden="false" localSheetId="3" name="_xlnm.Print_Area" vbProcedure="false">Nts!$B$3:$E$19</definedName>
    <definedName function="false" hidden="false" localSheetId="2" name="_xlnm.Print_Area" vbProcedure="false">PI!$B$3:$S$106</definedName>
    <definedName function="false" hidden="false" localSheetId="5" name="_xlnm.Print_Area" vbProcedure="false">'PI Output'!$A$1:$R$55</definedName>
    <definedName function="false" hidden="false" name="CurrSel" vbProcedure="false">PI!$C$24</definedName>
    <definedName function="false" hidden="false" name="Price_headings" vbProcedure="false">#REF!</definedName>
    <definedName function="false" hidden="false" localSheetId="2" name="Durationmths" vbProcedure="false">PI!$C$22</definedName>
    <definedName function="false" hidden="false" localSheetId="5" name="CurrSel" vbProcedure="false">'PI Output'!$B$17</definedName>
    <definedName function="false" hidden="false" localSheetId="5" name="Durationmths" vbProcedure="false">'PI Output'!$B$15</definedName>
    <definedName function="false" hidden="false" localSheetId="5" name="Price_headings" vbProcedure="false">#REF!</definedName>
    <definedName function="false" hidden="false" localSheetId="6" name="Price_headings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<sst xmlns="http://schemas.openxmlformats.org/spreadsheetml/2006/main" count="515" uniqueCount="267">
  <si>
    <t xml:space="preserve">*</t>
  </si>
  <si>
    <t xml:space="preserve">Control Worksheet (NB any row with a '*' as the first character in column A is ignored)</t>
  </si>
  <si>
    <t xml:space="preserve">Global Parameters (setdefault will be used unless parameter of same name is passed in from Agresso)</t>
  </si>
  <si>
    <t xml:space="preserve">Parameter</t>
  </si>
  <si>
    <t xml:space="preserve">Value</t>
  </si>
  <si>
    <t xml:space="preserve">setdefault</t>
  </si>
  <si>
    <t xml:space="preserve">client</t>
  </si>
  <si>
    <t xml:space="preserve">OX</t>
  </si>
  <si>
    <t xml:space="preserve">project</t>
  </si>
  <si>
    <t xml:space="preserve">1306HM008/MF3</t>
  </si>
  <si>
    <t xml:space="preserve">funder</t>
  </si>
  <si>
    <t xml:space="preserve">WT</t>
  </si>
  <si>
    <t xml:space="preserve">dept</t>
  </si>
  <si>
    <t xml:space="preserve">HM</t>
  </si>
  <si>
    <t xml:space="preserve">costing_type</t>
  </si>
  <si>
    <t xml:space="preserve">SUP</t>
  </si>
  <si>
    <t xml:space="preserve">flgLeadDept</t>
  </si>
  <si>
    <t xml:space="preserve">Y</t>
  </si>
  <si>
    <t xml:space="preserve">user_id</t>
  </si>
  <si>
    <t xml:space="preserve">JC7</t>
  </si>
  <si>
    <t xml:space="preserve">projectyrs</t>
  </si>
  <si>
    <t xml:space="preserve">price</t>
  </si>
  <si>
    <t xml:space="preserve">SETPARAMETER</t>
  </si>
  <si>
    <t xml:space="preserve">SELECT CASE '&lt;flgLeadDept&gt;' WHEN 'Y' THEN 1 WHEN 'N' THEN 0 END AS flgLeadDeptSP</t>
  </si>
  <si>
    <t xml:space="preserve">SELECT department AS lead_dept FROM aucprojectsetup WHERE client = '&lt;client&gt;' AND project = '&lt;project&gt;' AND costing_type = '&lt;costing_type&gt;' and active = 1</t>
  </si>
  <si>
    <t xml:space="preserve">SELECT costing_seq AS proj_costing_seq FROM aucprojectsetup WHERE client = '&lt;client&gt;' AND project = '&lt;project&gt;' AND costing_type = '&lt;costing_type&gt;' and active = 1</t>
  </si>
  <si>
    <t xml:space="preserve">SELECT i_costing_seq AS proj_i_costing_seq FROM aucprojectcosting t WHERE client = '&lt;client&gt;' AND project = '&lt;project&gt;' AND costing_seq = '&lt;proj_costing_seq&gt;'  and department = '&lt;dept&gt;' and funder = '&lt;funder&gt;'</t>
  </si>
  <si>
    <t xml:space="preserve">SELECT 'Y' AS allow_accessSP FROM aucprojectdepts c INNER JOIN uvideptaccess d ON d.dept = '&lt;dept&gt;' AND d.user_id = '&lt;user_id&gt;' WHERE c.project = '&lt;project&gt;'   AND c.lead_department = CASE '&lt;flgLeadDept&gt;' WHEN 'Y' THEN 1 WHEN 'N' THEN 0 WHEN 'A' THEN 1 END AND c.department = '&lt;dept&gt;' AND c.costing_seq = '&lt;proj_costing_seq&gt;'</t>
  </si>
  <si>
    <t xml:space="preserve">SELECT 'allow' AS allow_access FROM aucprojectcosting c INNER JOIN uvideptaccess d ON d.dept = '&lt;dept&gt;' AND d.user_id = '&lt;user_id&gt;' WHERE c.project = '&lt;project&gt;' AND c.funder = '&lt;funder&gt;' AND c.department = '&lt;dept&gt;' AND c.costing_seq = '&lt;proj_costing_seq&gt;'</t>
  </si>
  <si>
    <t xml:space="preserve">*SETPARAMETER is used to extract the costing sequence number for this specific costing. Costing_seq and i_costing_seq are used as a key by several auc tables.</t>
  </si>
  <si>
    <t xml:space="preserve">sheet</t>
  </si>
  <si>
    <t xml:space="preserve">PI Output</t>
  </si>
  <si>
    <t xml:space="preserve">PI</t>
  </si>
  <si>
    <t xml:space="preserve">Notes</t>
  </si>
  <si>
    <t xml:space="preserve">Nts</t>
  </si>
  <si>
    <t xml:space="preserve">sheet </t>
  </si>
  <si>
    <t xml:space="preserve">Report Information</t>
  </si>
  <si>
    <t xml:space="preserve">* This sheet is manipulated by the 'Options...' dialog and should not be changed by hand</t>
  </si>
  <si>
    <t xml:space="preserve">* Query 1: Project info</t>
  </si>
  <si>
    <t xml:space="preserve">SQL EXEC OX_usp_Report_ProjectHeading 'OX','&lt;project&gt;','&lt;funder&gt;','&lt;dept&gt;','&lt;flgLeadDeptSP&gt;','&lt;costing_type&gt;',&lt;proj_costing_seq&gt;,'&lt;allow_accessSP&gt;'</t>
  </si>
  <si>
    <t xml:space="preserve">QUERY</t>
  </si>
  <si>
    <t xml:space="preserve">COLUMNS</t>
  </si>
  <si>
    <t xml:space="preserve">TEXT project</t>
  </si>
  <si>
    <t xml:space="preserve">text xcosting_type</t>
  </si>
  <si>
    <t xml:space="preserve">TEXT lead_dept</t>
  </si>
  <si>
    <t xml:space="preserve">text xlead_dept</t>
  </si>
  <si>
    <t xml:space="preserve">TEXT xfunder</t>
  </si>
  <si>
    <t xml:space="preserve">TEXT scheme_name</t>
  </si>
  <si>
    <t xml:space="preserve">TEXT project_title</t>
  </si>
  <si>
    <t xml:space="preserve">TEXT lead_inv_name</t>
  </si>
  <si>
    <t xml:space="preserve">TEXT prop_start_date</t>
  </si>
  <si>
    <t xml:space="preserve">TEXT prop_duration</t>
  </si>
  <si>
    <t xml:space="preserve">TEXT prop_end_date</t>
  </si>
  <si>
    <t xml:space="preserve">TEXT currency</t>
  </si>
  <si>
    <t xml:space="preserve">VALUE rate</t>
  </si>
  <si>
    <t xml:space="preserve">TEXT todays_date</t>
  </si>
  <si>
    <t xml:space="preserve">TEXT status_desc</t>
  </si>
  <si>
    <t xml:space="preserve">TEXT department</t>
  </si>
  <si>
    <t xml:space="preserve">TEXT xdepartment</t>
  </si>
  <si>
    <t xml:space="preserve">TEXT funder</t>
  </si>
  <si>
    <t xml:space="preserve">DETAIL, hidden</t>
  </si>
  <si>
    <t xml:space="preserve">X5 PI OUTPUT REPORT</t>
  </si>
  <si>
    <t xml:space="preserve">Department:</t>
  </si>
  <si>
    <t xml:space="preserve">Funder:</t>
  </si>
  <si>
    <t xml:space="preserve">PARAMETER</t>
  </si>
  <si>
    <t xml:space="preserve">Exported by</t>
  </si>
  <si>
    <t xml:space="preserve">&lt;user_id&gt;</t>
  </si>
  <si>
    <t xml:space="preserve">&lt;projectyrs&gt;</t>
  </si>
  <si>
    <t xml:space="preserve">Project Title</t>
  </si>
  <si>
    <t xml:space="preserve">X5 Ref No</t>
  </si>
  <si>
    <t xml:space="preserve">Lead Department</t>
  </si>
  <si>
    <t xml:space="preserve">* Query 2: Partner departments</t>
  </si>
  <si>
    <t xml:space="preserve">SELECT c.department, p.description, p.dim_value, p.attribute_id FROM OX_vew_Report_ProjectInfo c, agldimvalue p WHERE c.project = '&lt;project&gt;' AND c.funder = '&lt;funder&gt;' AND c.costing_type = '&lt;costing_type&gt;' AND c.lead_department = 0 AND c.costing_seq = '&lt;proj_costing_seq&gt;' AND p.client = '&lt;client&gt;' AND p.dim_value = c.department AND p.attribute_id = 'KB05' AND '&lt;allow_accessSP&gt;' = 'Y'
</t>
  </si>
  <si>
    <t xml:space="preserve">TEXT description</t>
  </si>
  <si>
    <t xml:space="preserve">DETAIL</t>
  </si>
  <si>
    <t xml:space="preserve">Other Department</t>
  </si>
  <si>
    <t xml:space="preserve">Costing Type</t>
  </si>
  <si>
    <t xml:space="preserve">Scheme</t>
  </si>
  <si>
    <t xml:space="preserve">Start Date</t>
  </si>
  <si>
    <t xml:space="preserve">fac</t>
  </si>
  <si>
    <t xml:space="preserve">Duration (mths)</t>
  </si>
  <si>
    <t xml:space="preserve">End Date</t>
  </si>
  <si>
    <t xml:space="preserve">Currency</t>
  </si>
  <si>
    <t xml:space="preserve">Rate</t>
  </si>
  <si>
    <t xml:space="preserve">AF</t>
  </si>
  <si>
    <t xml:space="preserve">AG</t>
  </si>
  <si>
    <t xml:space="preserve">AH</t>
  </si>
  <si>
    <t xml:space="preserve">AI</t>
  </si>
  <si>
    <t xml:space="preserve">AJ</t>
  </si>
  <si>
    <t xml:space="preserve">AK</t>
  </si>
  <si>
    <t xml:space="preserve">AL</t>
  </si>
  <si>
    <t xml:space="preserve">AM</t>
  </si>
  <si>
    <t xml:space="preserve">AN</t>
  </si>
  <si>
    <t xml:space="preserve">AO</t>
  </si>
  <si>
    <t xml:space="preserve">AP</t>
  </si>
  <si>
    <t xml:space="preserve">AQ</t>
  </si>
  <si>
    <t xml:space="preserve">AR</t>
  </si>
  <si>
    <t xml:space="preserve">AS</t>
  </si>
  <si>
    <t xml:space="preserve">AT</t>
  </si>
  <si>
    <t xml:space="preserve">Months</t>
  </si>
  <si>
    <t xml:space="preserve">Name / Funder Budget Heading</t>
  </si>
  <si>
    <t xml:space="preserve">Role / Description</t>
  </si>
  <si>
    <t xml:space="preserve">Department</t>
  </si>
  <si>
    <t xml:space="preserve">Grade</t>
  </si>
  <si>
    <t xml:space="preserve">Scale Point</t>
  </si>
  <si>
    <t xml:space="preserve">FTE</t>
  </si>
  <si>
    <t xml:space="preserve">Start date for post</t>
  </si>
  <si>
    <t xml:space="preserve">Duration</t>
  </si>
  <si>
    <t xml:space="preserve">Total Cost</t>
  </si>
  <si>
    <t xml:space="preserve">Funded %</t>
  </si>
  <si>
    <t xml:space="preserve">Total Grant</t>
  </si>
  <si>
    <t xml:space="preserve">RoE Total</t>
  </si>
  <si>
    <t xml:space="preserve">Year 1 Cost</t>
  </si>
  <si>
    <t xml:space="preserve">Year 2 Cost</t>
  </si>
  <si>
    <t xml:space="preserve">Year 3 Cost</t>
  </si>
  <si>
    <t xml:space="preserve">Year 4 Cost</t>
  </si>
  <si>
    <t xml:space="preserve">Year 5 Cost</t>
  </si>
  <si>
    <t xml:space="preserve">Year 6 Cost</t>
  </si>
  <si>
    <t xml:space="preserve">Year 7 Cost</t>
  </si>
  <si>
    <t xml:space="preserve">Year 8 Cost</t>
  </si>
  <si>
    <t xml:space="preserve">Year 9 Cost</t>
  </si>
  <si>
    <t xml:space="preserve">Year 10 Cost</t>
  </si>
  <si>
    <t xml:space="preserve">Year 11 Cost</t>
  </si>
  <si>
    <t xml:space="preserve">Year 12 Cost</t>
  </si>
  <si>
    <t xml:space="preserve">Year 13 Cost</t>
  </si>
  <si>
    <t xml:space="preserve">Year 14 Cost</t>
  </si>
  <si>
    <t xml:space="preserve">Year 15 Cost</t>
  </si>
  <si>
    <t xml:space="preserve">Name</t>
  </si>
  <si>
    <t xml:space="preserve">Year 1 Price</t>
  </si>
  <si>
    <t xml:space="preserve">Year 2 Price</t>
  </si>
  <si>
    <t xml:space="preserve">Year 3 Price</t>
  </si>
  <si>
    <t xml:space="preserve">Year 4 Price</t>
  </si>
  <si>
    <t xml:space="preserve">Year 5 Price</t>
  </si>
  <si>
    <t xml:space="preserve">Year 6 Price</t>
  </si>
  <si>
    <t xml:space="preserve">Year 7 Price</t>
  </si>
  <si>
    <t xml:space="preserve">Year 8 Price</t>
  </si>
  <si>
    <t xml:space="preserve">Year 9 Price</t>
  </si>
  <si>
    <t xml:space="preserve">Year 10 Price</t>
  </si>
  <si>
    <t xml:space="preserve">Year 11 Price</t>
  </si>
  <si>
    <t xml:space="preserve">Year 12 Price</t>
  </si>
  <si>
    <t xml:space="preserve">Year 13 Price</t>
  </si>
  <si>
    <t xml:space="preserve">Year 14 Price</t>
  </si>
  <si>
    <t xml:space="preserve">Year 15 Price</t>
  </si>
  <si>
    <t xml:space="preserve">STAFF COSTS</t>
  </si>
  <si>
    <t xml:space="preserve">* Query 3: Staff</t>
  </si>
  <si>
    <t xml:space="preserve">SQL EXEC OX_usp_Report_DI_DA_Staff 'OX','&lt;project&gt;','&lt;funder&gt;','&lt;dept&gt;','&lt;flgLeadDeptSP&gt;','&lt;costing_type&gt;',&lt;proj_costing_seq&gt;,'ALL','&lt;allow_accessSP&gt;'</t>
  </si>
  <si>
    <t xml:space="preserve">TEXT role_desc</t>
  </si>
  <si>
    <t xml:space="preserve">staff_dept_desc</t>
  </si>
  <si>
    <t xml:space="preserve">TEXT grade</t>
  </si>
  <si>
    <t xml:space="preserve">TEXT scalepoint</t>
  </si>
  <si>
    <t xml:space="preserve">TEXT fte</t>
  </si>
  <si>
    <t xml:space="preserve">TEXT start_date</t>
  </si>
  <si>
    <t xml:space="preserve">TEXT duration_sum</t>
  </si>
  <si>
    <t xml:space="preserve">VALUE fac</t>
  </si>
  <si>
    <t xml:space="preserve">TEXT percent_fac</t>
  </si>
  <si>
    <t xml:space="preserve">VALUE price</t>
  </si>
  <si>
    <t xml:space="preserve">VALUE cur_price</t>
  </si>
  <si>
    <t xml:space="preserve">TEXT staff_pers_name</t>
  </si>
  <si>
    <t xml:space="preserve">CROSSTAB year_number</t>
  </si>
  <si>
    <t xml:space="preserve">GROUP line_staff_type, sequence_no, staff_pers_name</t>
  </si>
  <si>
    <t xml:space="preserve">Total Staff Costs</t>
  </si>
  <si>
    <t xml:space="preserve">NON-STAFF COSTS</t>
  </si>
  <si>
    <t xml:space="preserve">* Query 4: Non-staff</t>
  </si>
  <si>
    <t xml:space="preserve">SQL EXEC OX_usp_Report_AllNonStaffCosts 'OX','&lt;project&gt;','&lt;funder&gt;','&lt;dept&gt;','&lt;flgLeadDeptSP&gt;','&lt;costing_type&gt;',&lt;proj_costing_seq&gt;,'ALL','&lt;allow_accessSP&gt;'</t>
  </si>
  <si>
    <t xml:space="preserve">TEXT funder_bud_desc</t>
  </si>
  <si>
    <t xml:space="preserve">TEXT cost_description</t>
  </si>
  <si>
    <t xml:space="preserve">TEXT percentage_fac</t>
  </si>
  <si>
    <t xml:space="preserve">CROSSTAB year_no</t>
  </si>
  <si>
    <t xml:space="preserve">GROUP funder_bud_desc, price_summ_head, cost_description,department</t>
  </si>
  <si>
    <t xml:space="preserve">Total Non-staff Costs</t>
  </si>
  <si>
    <t xml:space="preserve">* Query 5: Estates</t>
  </si>
  <si>
    <t xml:space="preserve">* </t>
  </si>
  <si>
    <t xml:space="preserve">SQL EXEC OX_usp_Report_OtherCosts 'OX','&lt;project&gt;','&lt;funder&gt;','&lt;dept&gt;','&lt;flgLeadDeptSP&gt;','&lt;costing_type&gt;',&lt;proj_costing_seq&gt;,'ES','&lt;allow_accessSP&gt;'</t>
  </si>
  <si>
    <t xml:space="preserve">GROUP project</t>
  </si>
  <si>
    <t xml:space="preserve">Total Estates</t>
  </si>
  <si>
    <t xml:space="preserve">* Query 6: Inf Tech</t>
  </si>
  <si>
    <t xml:space="preserve">SQL EXEC OX_usp_Report_OtherCosts 'OX','&lt;project&gt;','&lt;funder&gt;','&lt;dept&gt;','&lt;flgLeadDeptSP&gt;','&lt;costing_type&gt;',&lt;proj_costing_seq&gt;,'IT','&lt;allow_accessSP&gt;'</t>
  </si>
  <si>
    <t xml:space="preserve">Total Inf Technician Costs</t>
  </si>
  <si>
    <t xml:space="preserve">* Query 7: Indirects</t>
  </si>
  <si>
    <t xml:space="preserve">SQL EXEC OX_usp_Report_OtherCosts 'OX','&lt;project&gt;','&lt;funder&gt;','&lt;dept&gt;','&lt;flgLeadDeptSP&gt;','&lt;costing_type&gt;',&lt;proj_costing_seq&gt;,'IN','&lt;allow_accessSP&gt;'</t>
  </si>
  <si>
    <t xml:space="preserve">Total Indirect Costs</t>
  </si>
  <si>
    <t xml:space="preserve">* Query 8: Overheads</t>
  </si>
  <si>
    <t xml:space="preserve">SQL EXEC OX_usp_Report_OverHeads  'OX','&lt;project&gt;','&lt;funder&gt;','&lt;dept&gt;','&lt;flgLeadDeptSP&gt;','&lt;costing_type&gt;',&lt;proj_costing_seq&gt;,'&lt;allow_accessSP&gt;'</t>
  </si>
  <si>
    <t xml:space="preserve">Total Additional Indirect Costs</t>
  </si>
  <si>
    <t xml:space="preserve">Oxford Total</t>
  </si>
  <si>
    <t xml:space="preserve">External Collaborators</t>
  </si>
  <si>
    <t xml:space="preserve">* Query 9: External Collaborators</t>
  </si>
  <si>
    <t xml:space="preserve">SQL SELECT c.partner_price, c.partner_fac, c.c_partner_price, p.partner_name, p.partner_pi_name</t>
  </si>
  <si>
    <t xml:space="preserve">SQL FROM auccostingpartners c</t>
  </si>
  <si>
    <t xml:space="preserve">SQL INNER JOIN aucprojectpartners p ON c.client = p.client AND c.project = p.project AND c.costing_seq = p.costing_seq AND c.partner = p.partner</t>
  </si>
  <si>
    <t xml:space="preserve">SQL WHERE c.client = '&lt;client&gt;' AND c.project = '&lt;project&gt;' AND c.funder = '&lt;funder&gt;' AND c.costing_seq = '&lt;proj_costing_seq&gt;'  AND '&lt;allow_accessSP&gt;' = 'Y'</t>
  </si>
  <si>
    <t xml:space="preserve">TEXT partner_name</t>
  </si>
  <si>
    <t xml:space="preserve">TEXT partner_pi_name</t>
  </si>
  <si>
    <t xml:space="preserve">VALUE partner_fac</t>
  </si>
  <si>
    <t xml:space="preserve">VALUE partner_price</t>
  </si>
  <si>
    <t xml:space="preserve">VALUE c_partner_price</t>
  </si>
  <si>
    <t xml:space="preserve">Collaborator Total</t>
  </si>
  <si>
    <t xml:space="preserve">Project Total</t>
  </si>
  <si>
    <t xml:space="preserve">* Query 2:Funder Notes</t>
  </si>
  <si>
    <t xml:space="preserve">SQL SELECT  note</t>
  </si>
  <si>
    <t xml:space="preserve">SQL FROM aucfunder</t>
  </si>
  <si>
    <t xml:space="preserve">SQL WHERE funder in ('ESRC','MRC','AHRC','BBSRC','EPSRC','STFC','NERC')</t>
  </si>
  <si>
    <t xml:space="preserve">SQL AND funder = '&lt;funder&gt;'</t>
  </si>
  <si>
    <t xml:space="preserve">TEXT note</t>
  </si>
  <si>
    <t xml:space="preserve">PARAMETER, hidden</t>
  </si>
  <si>
    <t xml:space="preserve">&lt;funder&gt;</t>
  </si>
  <si>
    <t xml:space="preserve">SQL EXEC OX_usp_Report_ProjectHeading 'OX', '&lt;project&gt;', '&lt;funder&gt;', '&lt;dept&gt;',&lt;flgLeadDeptSP&gt;,  '&lt;costing_type&gt;', &lt;proj_costing_seq&gt;, '&lt;allow_accessSP&gt;'</t>
  </si>
  <si>
    <t xml:space="preserve">Project:</t>
  </si>
  <si>
    <t xml:space="preserve">* Query 2: Project Notes</t>
  </si>
  <si>
    <t xml:space="preserve">Project Notes</t>
  </si>
  <si>
    <t xml:space="preserve">SQL EXEC OX_usp_Report_ProjectNotes 'OX','&lt;project&gt;','&lt;funder&gt;','&lt;dept&gt;','&lt;costing_type&gt;',&lt;proj_costing_seq&gt;,'&lt;allow_accessSP&gt;'</t>
  </si>
  <si>
    <t xml:space="preserve">TEXT created_by</t>
  </si>
  <si>
    <t xml:space="preserve">TEXT notes</t>
  </si>
  <si>
    <t xml:space="preserve">TEXT last_update</t>
  </si>
  <si>
    <t xml:space="preserve">Entered By</t>
  </si>
  <si>
    <t xml:space="preserve">Note</t>
  </si>
  <si>
    <t xml:space="preserve">Date and Time</t>
  </si>
  <si>
    <t xml:space="preserve">Name of report:</t>
  </si>
  <si>
    <t xml:space="preserve">Version:</t>
  </si>
  <si>
    <t xml:space="preserve">2.24.00</t>
  </si>
  <si>
    <t xml:space="preserve">Published date:</t>
  </si>
  <si>
    <t xml:space="preserve">Author:</t>
  </si>
  <si>
    <t xml:space="preserve">X5 Team, IT Services</t>
  </si>
  <si>
    <t xml:space="preserve">Contact:</t>
  </si>
  <si>
    <t xml:space="preserve">x5helpdesk@it.ox.ac.uk</t>
  </si>
  <si>
    <t xml:space="preserve">Report Run:</t>
  </si>
  <si>
    <t xml:space="preserve">Running on Custom DB Objects Version:</t>
  </si>
  <si>
    <t xml:space="preserve">2.72.02.00</t>
  </si>
  <si>
    <t xml:space="preserve">DB Objects Last Updated:</t>
  </si>
  <si>
    <t xml:space="preserve">Parameters Selected</t>
  </si>
  <si>
    <t xml:space="preserve">Project</t>
  </si>
  <si>
    <t xml:space="preserve">1902BL002/KR2</t>
  </si>
  <si>
    <t xml:space="preserve">Funder</t>
  </si>
  <si>
    <t xml:space="preserve">EPSRC</t>
  </si>
  <si>
    <t xml:space="preserve">BL</t>
  </si>
  <si>
    <t xml:space="preserve">OUT</t>
  </si>
  <si>
    <t xml:space="preserve">Lead Dept Flag</t>
  </si>
  <si>
    <t xml:space="preserve">User ID</t>
  </si>
  <si>
    <t xml:space="preserve">KR2</t>
  </si>
  <si>
    <t xml:space="preserve">Projectyrs</t>
  </si>
  <si>
    <t xml:space="preserve">FAC</t>
  </si>
  <si>
    <t xml:space="preserve">&lt;breakdown&gt;</t>
  </si>
  <si>
    <t xml:space="preserve">Generated Parameters</t>
  </si>
  <si>
    <t xml:space="preserve">Lead Dept</t>
  </si>
  <si>
    <t xml:space="preserve">Proj Costing Seq</t>
  </si>
  <si>
    <t xml:space="preserve">I Costing Seq</t>
  </si>
  <si>
    <t xml:space="preserve">Lead Dept (SP)</t>
  </si>
  <si>
    <t xml:space="preserve">SP</t>
  </si>
  <si>
    <t xml:space="preserve">Outline</t>
  </si>
  <si>
    <t xml:space="preserve">Computer Science</t>
  </si>
  <si>
    <t xml:space="preserve">Engineering &amp; Physical Sciences Research Council</t>
  </si>
  <si>
    <t xml:space="preserve">Managed Call/Special Opportunity v2</t>
  </si>
  <si>
    <t xml:space="preserve">Co-Op ZX: Compilation and optimisation for near-term quantum computing using the ZX calculus</t>
  </si>
  <si>
    <t xml:space="preserve">Prof BOB COECKE</t>
  </si>
  <si>
    <t xml:space="preserve">GBP</t>
  </si>
  <si>
    <t xml:space="preserve">Principal Investigator</t>
  </si>
  <si>
    <t xml:space="preserve">36S</t>
  </si>
  <si>
    <t xml:space="preserve">Researcher</t>
  </si>
  <si>
    <t xml:space="preserve">07S</t>
  </si>
  <si>
    <t xml:space="preserve">Dr TBC RA</t>
  </si>
  <si>
    <t xml:space="preserve">Ms MIRIAM BACKENS</t>
  </si>
  <si>
    <t xml:space="preserve">Dr JONATHAN DE BEAUDRAP</t>
  </si>
  <si>
    <t xml:space="preserve">Dr QUANLONG WANG</t>
  </si>
  <si>
    <t xml:space="preserve">Travel and Subsistence</t>
  </si>
  <si>
    <t xml:space="preserve">Other Directly Incurred costs</t>
  </si>
  <si>
    <t xml:space="preserve">Two laptops</t>
  </si>
  <si>
    <t xml:space="preserve">From 1 Jan 2016_x005F_x000D_
Research Services will from 1 January not review grant applications under £100k or fellowship applications under £1m to the EPSRC unless the department asks for such a review in exceptional cases; e.g. where a department has, say, a EPSRC application underway and colleagues there rarely if ever deal with EPSRC proposals and want Research Services’ advice, key grant proposal support roles in the department are temporarily vacant, a proposal is unusually complex and risky, etc._x005F_x000D_
_x005F_x000D_
Apprenticeship levy: the cost of the levy can be included in grant applications. Please see http://www.rcuk.ac.uk/media/news/170313/</t>
  </si>
</sst>
</file>

<file path=xl/styles.xml><?xml version="1.0" encoding="utf-8"?>
<styleSheet xmlns="http://schemas.openxmlformats.org/spreadsheetml/2006/main">
  <numFmts count="11">
    <numFmt numFmtId="164" formatCode="[$€-1809]#,##0.00"/>
    <numFmt numFmtId="165" formatCode="[$$-409]#,##0.00"/>
    <numFmt numFmtId="166" formatCode="#,##0.00"/>
    <numFmt numFmtId="167" formatCode="General"/>
    <numFmt numFmtId="168" formatCode="\£#,##0.00"/>
    <numFmt numFmtId="169" formatCode="MM/DD/YYYY"/>
    <numFmt numFmtId="170" formatCode="0.00%"/>
    <numFmt numFmtId="171" formatCode="0.00"/>
    <numFmt numFmtId="172" formatCode="MM/DD/YY\ HH:MM\ AM/PM"/>
    <numFmt numFmtId="173" formatCode="MMM\ D&quot;, &quot;YY"/>
    <numFmt numFmtId="174" formatCode="DD/MM/YYYY\ HH:MM:SS"/>
  </numFmts>
  <fonts count="12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1"/>
      <color rgb="FF000000"/>
      <name val="Arial"/>
      <family val="2"/>
      <charset val="1"/>
    </font>
    <font>
      <b val="true"/>
      <i val="true"/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u val="single"/>
      <sz val="11"/>
      <color rgb="FF0000FF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CE6F2"/>
      </patternFill>
    </fill>
    <fill>
      <patternFill patternType="solid">
        <fgColor rgb="FFDCE6F2"/>
        <bgColor rgb="FFD9D9D9"/>
      </patternFill>
    </fill>
    <fill>
      <patternFill patternType="solid">
        <fgColor rgb="FFFFFF00"/>
        <bgColor rgb="FFFFFF00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double"/>
      <right/>
      <top style="double"/>
      <bottom/>
      <diagonal/>
    </border>
    <border diagonalUp="false" diagonalDown="false">
      <left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/>
      <top/>
      <bottom/>
      <diagonal/>
    </border>
    <border diagonalUp="false" diagonalDown="false">
      <left/>
      <right style="double"/>
      <top/>
      <bottom/>
      <diagonal/>
    </border>
    <border diagonalUp="false" diagonalDown="false">
      <left style="double"/>
      <right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double"/>
      <top/>
      <bottom style="double"/>
      <diagonal/>
    </border>
    <border diagonalUp="false" diagonalDown="false">
      <left/>
      <right/>
      <top style="thin"/>
      <bottom style="double"/>
      <diagonal/>
    </border>
  </borders>
  <cellStyleXfs count="22">
    <xf numFmtId="167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7" fontId="11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0"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6" fillId="3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6" fillId="3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6" fillId="3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6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3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3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0" fillId="2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9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9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8" fontId="6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70" fontId="6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8" fontId="6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7" fontId="9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7" fontId="1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9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4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2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7" fontId="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7" fontId="6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3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7" fontId="6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4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3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7" fontId="9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3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3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73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4" fontId="0" fillId="0" borderId="0" xfId="21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0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1"/>
    <cellStyle name="*unknown*" xfId="20" builtinId="8"/>
  </cellStyles>
  <dxfs count="59">
    <dxf>
      <numFmt numFmtId="164" formatCode="[$€-1809]#,##0.00"/>
    </dxf>
    <dxf>
      <numFmt numFmtId="165" formatCode="[$$-409]#,##0.00"/>
    </dxf>
    <dxf>
      <numFmt numFmtId="166" formatCode="#,##0.00"/>
    </dxf>
    <dxf>
      <fill>
        <patternFill>
          <bgColor rgb="FFFCD5B5"/>
        </patternFill>
      </fill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fill>
        <patternFill>
          <bgColor rgb="FFFCD5B5"/>
        </patternFill>
      </fill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  <dxf>
      <numFmt numFmtId="164" formatCode="[$€-1809]#,##0.00"/>
    </dxf>
    <dxf>
      <numFmt numFmtId="165" formatCode="[$$-409]#,##0.00"/>
    </dxf>
    <dxf>
      <numFmt numFmtId="166" formatCode="#,##0.00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mailto:x5helpdesk@it.ox.ac.uk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.25" zeroHeight="false" outlineLevelRow="0" outlineLevelCol="0"/>
  <cols>
    <col collapsed="false" customWidth="true" hidden="false" outlineLevel="0" max="1" min="1" style="0" width="18.26"/>
    <col collapsed="false" customWidth="true" hidden="false" outlineLevel="0" max="2" min="2" style="0" width="21.5"/>
    <col collapsed="false" customWidth="true" hidden="false" outlineLevel="0" max="3" min="3" style="0" width="15.62"/>
    <col collapsed="false" customWidth="true" hidden="false" outlineLevel="0" max="5" min="4" style="0" width="30.63"/>
    <col collapsed="false" customWidth="true" hidden="false" outlineLevel="0" max="1025" min="6" style="0" width="8.46"/>
  </cols>
  <sheetData>
    <row r="1" customFormat="false" ht="14.25" hidden="false" customHeight="false" outlineLevel="0" collapsed="false">
      <c r="A1" s="0" t="s">
        <v>0</v>
      </c>
      <c r="B1" s="0" t="s">
        <v>1</v>
      </c>
    </row>
    <row r="4" customFormat="false" ht="14.25" hidden="false" customHeight="false" outlineLevel="0" collapsed="false">
      <c r="A4" s="0" t="s">
        <v>0</v>
      </c>
      <c r="B4" s="0" t="s">
        <v>2</v>
      </c>
    </row>
    <row r="5" customFormat="false" ht="14.25" hidden="false" customHeight="false" outlineLevel="0" collapsed="false">
      <c r="A5" s="0" t="s">
        <v>0</v>
      </c>
      <c r="B5" s="0" t="s">
        <v>3</v>
      </c>
      <c r="C5" s="0" t="s">
        <v>4</v>
      </c>
    </row>
    <row r="7" customFormat="false" ht="14.25" hidden="false" customHeight="false" outlineLevel="0" collapsed="false">
      <c r="A7" s="0" t="s">
        <v>5</v>
      </c>
      <c r="B7" s="0" t="s">
        <v>6</v>
      </c>
      <c r="C7" s="1" t="s">
        <v>7</v>
      </c>
    </row>
    <row r="8" customFormat="false" ht="14.25" hidden="false" customHeight="false" outlineLevel="0" collapsed="false">
      <c r="A8" s="0" t="s">
        <v>5</v>
      </c>
      <c r="B8" s="0" t="s">
        <v>8</v>
      </c>
      <c r="C8" s="1" t="s">
        <v>9</v>
      </c>
    </row>
    <row r="9" customFormat="false" ht="14.25" hidden="false" customHeight="false" outlineLevel="0" collapsed="false">
      <c r="A9" s="0" t="s">
        <v>5</v>
      </c>
      <c r="B9" s="0" t="s">
        <v>10</v>
      </c>
      <c r="C9" s="1" t="s">
        <v>11</v>
      </c>
    </row>
    <row r="10" customFormat="false" ht="14.25" hidden="false" customHeight="false" outlineLevel="0" collapsed="false">
      <c r="A10" s="0" t="s">
        <v>5</v>
      </c>
      <c r="B10" s="0" t="s">
        <v>12</v>
      </c>
      <c r="C10" s="1" t="s">
        <v>13</v>
      </c>
    </row>
    <row r="11" customFormat="false" ht="14.25" hidden="false" customHeight="false" outlineLevel="0" collapsed="false">
      <c r="A11" s="0" t="s">
        <v>5</v>
      </c>
      <c r="B11" s="0" t="s">
        <v>14</v>
      </c>
      <c r="C11" s="1" t="s">
        <v>15</v>
      </c>
    </row>
    <row r="12" customFormat="false" ht="14.25" hidden="false" customHeight="false" outlineLevel="0" collapsed="false">
      <c r="A12" s="0" t="s">
        <v>5</v>
      </c>
      <c r="B12" s="0" t="s">
        <v>16</v>
      </c>
      <c r="C12" s="1" t="s">
        <v>17</v>
      </c>
    </row>
    <row r="13" customFormat="false" ht="14.25" hidden="false" customHeight="false" outlineLevel="0" collapsed="false">
      <c r="A13" s="2" t="s">
        <v>5</v>
      </c>
      <c r="B13" s="2" t="s">
        <v>18</v>
      </c>
      <c r="C13" s="1" t="s">
        <v>19</v>
      </c>
    </row>
    <row r="14" customFormat="false" ht="14.25" hidden="false" customHeight="false" outlineLevel="0" collapsed="false">
      <c r="A14" s="2" t="s">
        <v>5</v>
      </c>
      <c r="B14" s="2" t="s">
        <v>20</v>
      </c>
      <c r="C14" s="1" t="s">
        <v>21</v>
      </c>
    </row>
    <row r="15" customFormat="false" ht="14.25" hidden="false" customHeight="false" outlineLevel="0" collapsed="false">
      <c r="A15" s="2" t="s">
        <v>22</v>
      </c>
      <c r="B15" s="2" t="s">
        <v>23</v>
      </c>
      <c r="C15" s="2"/>
    </row>
    <row r="16" customFormat="false" ht="14.25" hidden="false" customHeight="false" outlineLevel="0" collapsed="false">
      <c r="A16" s="0" t="s">
        <v>22</v>
      </c>
      <c r="B16" s="0" t="s">
        <v>24</v>
      </c>
    </row>
    <row r="17" customFormat="false" ht="13.5" hidden="false" customHeight="true" outlineLevel="0" collapsed="false">
      <c r="A17" s="0" t="s">
        <v>22</v>
      </c>
      <c r="B17" s="0" t="s">
        <v>25</v>
      </c>
      <c r="H17" s="3"/>
      <c r="I17" s="3"/>
    </row>
    <row r="18" customFormat="false" ht="13.5" hidden="false" customHeight="true" outlineLevel="0" collapsed="false">
      <c r="A18" s="0" t="s">
        <v>22</v>
      </c>
      <c r="B18" s="0" t="s">
        <v>26</v>
      </c>
      <c r="H18" s="3"/>
      <c r="I18" s="3"/>
    </row>
    <row r="19" customFormat="false" ht="13.5" hidden="false" customHeight="true" outlineLevel="0" collapsed="false">
      <c r="A19" s="0" t="s">
        <v>22</v>
      </c>
      <c r="B19" s="0" t="s">
        <v>27</v>
      </c>
      <c r="H19" s="3"/>
      <c r="I19" s="3"/>
    </row>
    <row r="20" customFormat="false" ht="13.5" hidden="false" customHeight="true" outlineLevel="0" collapsed="false">
      <c r="A20" s="0" t="s">
        <v>22</v>
      </c>
      <c r="B20" s="0" t="s">
        <v>28</v>
      </c>
      <c r="H20" s="3"/>
      <c r="I20" s="3"/>
    </row>
    <row r="21" customFormat="false" ht="14.25" hidden="false" customHeight="false" outlineLevel="0" collapsed="false">
      <c r="A21" s="4" t="s">
        <v>29</v>
      </c>
    </row>
    <row r="24" customFormat="false" ht="14.25" hidden="false" customHeight="false" outlineLevel="0" collapsed="false">
      <c r="A24" s="0" t="s">
        <v>30</v>
      </c>
      <c r="B24" s="0" t="s">
        <v>31</v>
      </c>
      <c r="C24" s="0" t="s">
        <v>32</v>
      </c>
    </row>
    <row r="25" customFormat="false" ht="14.25" hidden="false" customHeight="false" outlineLevel="0" collapsed="false">
      <c r="A25" s="0" t="s">
        <v>30</v>
      </c>
      <c r="B25" s="0" t="s">
        <v>33</v>
      </c>
      <c r="C25" s="0" t="s">
        <v>34</v>
      </c>
    </row>
    <row r="26" customFormat="false" ht="14.25" hidden="false" customHeight="false" outlineLevel="0" collapsed="false">
      <c r="A26" s="0" t="s">
        <v>35</v>
      </c>
      <c r="B26" s="0" t="s">
        <v>36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.25" zeroHeight="false" outlineLevelRow="0" outlineLevelCol="0"/>
  <cols>
    <col collapsed="false" customWidth="true" hidden="false" outlineLevel="0" max="1025" min="1" style="0" width="8.46"/>
  </cols>
  <sheetData>
    <row r="1" customFormat="false" ht="14.25" hidden="false" customHeight="false" outlineLevel="0" collapsed="false">
      <c r="A1" s="0" t="s">
        <v>37</v>
      </c>
    </row>
    <row r="2" customFormat="false" ht="14.25" hidden="false" customHeight="false" outlineLevel="0" collapsed="false">
      <c r="A2" s="0" t="n">
        <f aca="false">FALSE()</f>
        <v>0</v>
      </c>
    </row>
    <row r="3" customFormat="false" ht="14.25" hidden="false" customHeight="false" outlineLevel="0" collapsed="false">
      <c r="A3" s="0" t="n">
        <f aca="false">FALSE()</f>
        <v>0</v>
      </c>
    </row>
    <row r="7" customFormat="false" ht="14.25" hidden="false" customHeight="false" outlineLevel="0" collapsed="false">
      <c r="A7" s="0" t="n">
        <v>0</v>
      </c>
    </row>
    <row r="9" customFormat="false" ht="14.25" hidden="false" customHeight="false" outlineLevel="0" collapsed="false">
      <c r="A9" s="0" t="n">
        <f aca="false">FALSE()</f>
        <v>0</v>
      </c>
    </row>
    <row r="11" customFormat="false" ht="14.25" hidden="false" customHeight="false" outlineLevel="0" collapsed="false">
      <c r="A11" s="0" t="n">
        <f aca="false">FALSE()</f>
        <v>0</v>
      </c>
    </row>
    <row r="12" customFormat="false" ht="14.25" hidden="false" customHeight="false" outlineLevel="0" collapsed="false">
      <c r="A12" s="0" t="n">
        <f aca="false">TRUE()</f>
        <v>1</v>
      </c>
    </row>
    <row r="13" customFormat="false" ht="14.25" hidden="false" customHeight="false" outlineLevel="0" collapsed="false">
      <c r="A13" s="0" t="n">
        <f aca="false">FALSE()</f>
        <v>0</v>
      </c>
    </row>
    <row r="16" customFormat="false" ht="14.25" hidden="false" customHeight="false" outlineLevel="0" collapsed="false">
      <c r="A16" s="0" t="n">
        <f aca="false">FALSE()</f>
        <v>0</v>
      </c>
    </row>
    <row r="17" customFormat="false" ht="14.25" hidden="false" customHeight="false" outlineLevel="0" collapsed="false">
      <c r="A17" s="0" t="n">
        <v>1</v>
      </c>
    </row>
    <row r="18" customFormat="false" ht="14.25" hidden="false" customHeight="false" outlineLevel="0" collapsed="false">
      <c r="A18" s="0" t="n">
        <f aca="false">FALSE()</f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Q10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.25" zeroHeight="false" outlineLevelRow="0" outlineLevelCol="0"/>
  <cols>
    <col collapsed="false" customWidth="true" hidden="false" outlineLevel="0" max="1" min="1" style="1" width="46.75"/>
    <col collapsed="false" customWidth="true" hidden="false" outlineLevel="0" max="2" min="2" style="1" width="44.62"/>
    <col collapsed="false" customWidth="true" hidden="false" outlineLevel="0" max="3" min="3" style="1" width="23.87"/>
    <col collapsed="false" customWidth="true" hidden="false" outlineLevel="0" max="4" min="4" style="1" width="24"/>
    <col collapsed="false" customWidth="true" hidden="false" outlineLevel="0" max="5" min="5" style="1" width="24.51"/>
    <col collapsed="false" customWidth="true" hidden="false" outlineLevel="0" max="6" min="6" style="1" width="8.5"/>
    <col collapsed="false" customWidth="true" hidden="false" outlineLevel="0" max="7" min="7" style="5" width="8.38"/>
    <col collapsed="false" customWidth="true" hidden="false" outlineLevel="0" max="8" min="8" style="1" width="5.51"/>
    <col collapsed="false" customWidth="true" hidden="false" outlineLevel="0" max="9" min="9" style="6" width="11.62"/>
    <col collapsed="false" customWidth="true" hidden="false" outlineLevel="0" max="10" min="10" style="1" width="9"/>
    <col collapsed="false" customWidth="true" hidden="false" outlineLevel="0" max="11" min="11" style="7" width="15.25"/>
    <col collapsed="false" customWidth="true" hidden="false" outlineLevel="0" max="12" min="12" style="8" width="9.5"/>
    <col collapsed="false" customWidth="true" hidden="false" outlineLevel="0" max="13" min="13" style="7" width="15.25"/>
    <col collapsed="false" customWidth="true" hidden="false" outlineLevel="0" max="14" min="14" style="9" width="15.25"/>
    <col collapsed="false" customWidth="true" hidden="false" outlineLevel="0" max="29" min="15" style="7" width="13.37"/>
    <col collapsed="false" customWidth="true" hidden="false" outlineLevel="0" max="30" min="30" style="1" width="13.37"/>
    <col collapsed="false" customWidth="true" hidden="false" outlineLevel="0" max="31" min="31" style="10" width="13.37"/>
    <col collapsed="false" customWidth="true" hidden="true" outlineLevel="0" max="46" min="32" style="1" width="13.37"/>
    <col collapsed="false" customWidth="true" hidden="true" outlineLevel="0" max="47" min="47" style="1" width="20"/>
    <col collapsed="false" customWidth="true" hidden="true" outlineLevel="0" max="48" min="48" style="11" width="4"/>
    <col collapsed="false" customWidth="true" hidden="true" outlineLevel="0" max="63" min="49" style="1" width="13.37"/>
    <col collapsed="false" customWidth="true" hidden="true" outlineLevel="0" max="64" min="64" style="1" width="13.63"/>
    <col collapsed="false" customWidth="true" hidden="true" outlineLevel="0" max="65" min="65" style="11" width="4"/>
    <col collapsed="false" customWidth="true" hidden="false" outlineLevel="0" max="1025" min="66" style="0" width="8.46"/>
  </cols>
  <sheetData>
    <row r="1" customFormat="false" ht="14.25" hidden="false" customHeight="false" outlineLevel="0" collapsed="false">
      <c r="A1" s="12" t="s">
        <v>38</v>
      </c>
      <c r="G1" s="1"/>
      <c r="I1" s="1"/>
      <c r="J1" s="6"/>
      <c r="L1" s="7"/>
      <c r="M1" s="8"/>
    </row>
    <row r="2" customFormat="false" ht="14.25" hidden="false" customHeight="false" outlineLevel="0" collapsed="false">
      <c r="A2" s="1" t="s">
        <v>39</v>
      </c>
      <c r="G2" s="1"/>
      <c r="I2" s="1"/>
      <c r="J2" s="6"/>
      <c r="L2" s="7"/>
      <c r="M2" s="8"/>
    </row>
    <row r="3" customFormat="false" ht="14.25" hidden="false" customHeight="false" outlineLevel="0" collapsed="false">
      <c r="A3" s="2" t="s">
        <v>40</v>
      </c>
      <c r="G3" s="1"/>
      <c r="I3" s="1"/>
      <c r="J3" s="6"/>
      <c r="L3" s="7"/>
      <c r="M3" s="8"/>
    </row>
    <row r="4" customFormat="false" ht="14.25" hidden="false" customHeight="false" outlineLevel="0" collapsed="false">
      <c r="A4" s="1" t="s">
        <v>41</v>
      </c>
      <c r="B4" s="1" t="s">
        <v>42</v>
      </c>
      <c r="C4" s="1" t="s">
        <v>43</v>
      </c>
      <c r="D4" s="1" t="s">
        <v>44</v>
      </c>
      <c r="E4" s="1" t="s">
        <v>45</v>
      </c>
      <c r="F4" s="1" t="s">
        <v>46</v>
      </c>
      <c r="G4" s="1" t="s">
        <v>47</v>
      </c>
      <c r="H4" s="5" t="s">
        <v>48</v>
      </c>
      <c r="I4" s="7" t="s">
        <v>49</v>
      </c>
      <c r="J4" s="1" t="s">
        <v>50</v>
      </c>
      <c r="K4" s="1" t="s">
        <v>51</v>
      </c>
      <c r="L4" s="1" t="s">
        <v>52</v>
      </c>
      <c r="M4" s="6" t="s">
        <v>53</v>
      </c>
      <c r="O4" s="1" t="s">
        <v>54</v>
      </c>
      <c r="P4" s="1"/>
      <c r="Q4" s="3" t="s">
        <v>55</v>
      </c>
      <c r="R4" s="3" t="s">
        <v>56</v>
      </c>
      <c r="S4" s="8" t="s">
        <v>57</v>
      </c>
      <c r="T4" s="3" t="s">
        <v>58</v>
      </c>
      <c r="U4" s="3" t="s">
        <v>59</v>
      </c>
    </row>
    <row r="5" customFormat="false" ht="15" hidden="false" customHeight="false" outlineLevel="0" collapsed="false">
      <c r="A5" s="1" t="s">
        <v>60</v>
      </c>
      <c r="G5" s="1"/>
      <c r="H5" s="5"/>
      <c r="I5" s="7"/>
      <c r="J5" s="6"/>
      <c r="K5" s="13"/>
      <c r="L5" s="1"/>
      <c r="M5" s="6"/>
      <c r="Q5" s="14"/>
    </row>
    <row r="6" customFormat="false" ht="25.5" hidden="false" customHeight="true" outlineLevel="0" collapsed="false">
      <c r="B6" s="15" t="s">
        <v>61</v>
      </c>
      <c r="C6" s="16"/>
      <c r="D6" s="16"/>
      <c r="E6" s="17" t="n">
        <f aca="false">Q5</f>
        <v>0</v>
      </c>
      <c r="F6" s="2"/>
      <c r="G6" s="1"/>
      <c r="H6" s="9"/>
      <c r="I6" s="9"/>
      <c r="J6" s="9"/>
      <c r="L6" s="7"/>
      <c r="M6" s="8"/>
      <c r="AD6" s="9"/>
      <c r="AE6" s="18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18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18"/>
      <c r="BN6" s="1"/>
      <c r="BO6" s="1"/>
      <c r="BP6" s="1"/>
      <c r="BQ6" s="1"/>
    </row>
    <row r="7" customFormat="false" ht="25.5" hidden="false" customHeight="true" outlineLevel="0" collapsed="false">
      <c r="A7" s="19"/>
      <c r="B7" s="20" t="s">
        <v>62</v>
      </c>
      <c r="C7" s="21" t="str">
        <f aca="false">S5&amp;"  "&amp;T5</f>
        <v>  </v>
      </c>
      <c r="D7" s="22"/>
      <c r="E7" s="23"/>
      <c r="F7" s="2"/>
      <c r="G7" s="1"/>
      <c r="H7" s="9"/>
      <c r="I7" s="9"/>
      <c r="J7" s="9"/>
      <c r="L7" s="7"/>
      <c r="M7" s="8"/>
      <c r="AD7" s="9"/>
      <c r="AE7" s="18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18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18"/>
      <c r="BN7" s="1"/>
      <c r="BO7" s="1"/>
      <c r="BP7" s="1"/>
      <c r="BQ7" s="1"/>
    </row>
    <row r="8" customFormat="false" ht="25.5" hidden="false" customHeight="true" outlineLevel="0" collapsed="false">
      <c r="A8" s="19"/>
      <c r="B8" s="20" t="s">
        <v>63</v>
      </c>
      <c r="C8" s="21" t="str">
        <f aca="false">U5&amp;"  "&amp;F5</f>
        <v>  </v>
      </c>
      <c r="D8" s="22"/>
      <c r="E8" s="23"/>
      <c r="F8" s="2"/>
      <c r="G8" s="1"/>
      <c r="H8" s="9"/>
      <c r="I8" s="9"/>
      <c r="J8" s="9"/>
      <c r="L8" s="7"/>
      <c r="M8" s="8"/>
      <c r="AD8" s="9"/>
      <c r="AE8" s="18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18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18"/>
      <c r="BN8" s="1"/>
      <c r="BO8" s="1"/>
      <c r="BP8" s="1"/>
      <c r="BQ8" s="1"/>
    </row>
    <row r="9" customFormat="false" ht="15.75" hidden="false" customHeight="false" outlineLevel="0" collapsed="false">
      <c r="A9" s="1" t="s">
        <v>64</v>
      </c>
      <c r="B9" s="24" t="s">
        <v>65</v>
      </c>
      <c r="C9" s="25"/>
      <c r="D9" s="25"/>
      <c r="E9" s="26" t="s">
        <v>66</v>
      </c>
      <c r="I9" s="1"/>
      <c r="J9" s="6"/>
      <c r="L9" s="7"/>
      <c r="M9" s="8"/>
      <c r="AF9" s="1" t="s">
        <v>67</v>
      </c>
    </row>
    <row r="10" customFormat="false" ht="15" hidden="false" customHeight="false" outlineLevel="0" collapsed="false">
      <c r="G10" s="1"/>
      <c r="I10" s="1"/>
      <c r="J10" s="6"/>
      <c r="L10" s="7"/>
      <c r="M10" s="8"/>
    </row>
    <row r="11" customFormat="false" ht="15" hidden="false" customHeight="false" outlineLevel="0" collapsed="false">
      <c r="B11" s="27" t="s">
        <v>68</v>
      </c>
      <c r="C11" s="5" t="n">
        <f aca="false">H5</f>
        <v>0</v>
      </c>
      <c r="G11" s="1"/>
      <c r="I11" s="1"/>
      <c r="J11" s="6"/>
      <c r="L11" s="7"/>
      <c r="M11" s="8"/>
    </row>
    <row r="12" customFormat="false" ht="15" hidden="false" customHeight="false" outlineLevel="0" collapsed="false">
      <c r="B12" s="27" t="s">
        <v>69</v>
      </c>
      <c r="C12" s="5" t="n">
        <f aca="false">B5</f>
        <v>0</v>
      </c>
      <c r="G12" s="1"/>
      <c r="I12" s="1"/>
      <c r="J12" s="6"/>
      <c r="L12" s="7"/>
      <c r="M12" s="8"/>
    </row>
    <row r="13" customFormat="false" ht="15" hidden="false" customHeight="false" outlineLevel="0" collapsed="false">
      <c r="B13" s="27" t="s">
        <v>70</v>
      </c>
      <c r="C13" s="5" t="str">
        <f aca="false">D5&amp;"  "&amp;E5</f>
        <v>  </v>
      </c>
      <c r="G13" s="1"/>
      <c r="I13" s="1"/>
      <c r="J13" s="6"/>
      <c r="L13" s="7"/>
      <c r="M13" s="8"/>
    </row>
    <row r="14" customFormat="false" ht="15" hidden="false" customHeight="false" outlineLevel="0" collapsed="false">
      <c r="A14" s="28" t="s">
        <v>71</v>
      </c>
      <c r="B14" s="27"/>
      <c r="C14" s="5"/>
      <c r="G14" s="1"/>
      <c r="I14" s="1"/>
      <c r="J14" s="6"/>
      <c r="L14" s="7"/>
      <c r="M14" s="8"/>
    </row>
    <row r="15" customFormat="false" ht="143.25" hidden="false" customHeight="false" outlineLevel="0" collapsed="false">
      <c r="A15" s="29" t="s">
        <v>72</v>
      </c>
      <c r="B15" s="27"/>
      <c r="C15" s="5"/>
      <c r="G15" s="1"/>
      <c r="I15" s="1"/>
      <c r="J15" s="6"/>
      <c r="L15" s="7"/>
      <c r="M15" s="8"/>
    </row>
    <row r="16" customFormat="false" ht="15" hidden="false" customHeight="false" outlineLevel="0" collapsed="false">
      <c r="A16" s="1" t="s">
        <v>41</v>
      </c>
      <c r="B16" s="27"/>
      <c r="C16" s="30"/>
      <c r="G16" s="1"/>
      <c r="I16" s="1"/>
      <c r="J16" s="6"/>
      <c r="L16" s="7"/>
      <c r="M16" s="8"/>
      <c r="AF16" s="30" t="s">
        <v>57</v>
      </c>
      <c r="AG16" s="1" t="s">
        <v>73</v>
      </c>
      <c r="AW16" s="30" t="s">
        <v>57</v>
      </c>
      <c r="AX16" s="1" t="s">
        <v>73</v>
      </c>
    </row>
    <row r="17" customFormat="false" ht="15" hidden="false" customHeight="false" outlineLevel="0" collapsed="false">
      <c r="A17" s="1" t="s">
        <v>74</v>
      </c>
      <c r="B17" s="27" t="s">
        <v>75</v>
      </c>
      <c r="C17" s="5" t="str">
        <f aca="false">AF17&amp;" "&amp;AG17</f>
        <v> </v>
      </c>
      <c r="G17" s="1"/>
      <c r="I17" s="1"/>
      <c r="J17" s="6"/>
      <c r="L17" s="7"/>
      <c r="M17" s="8"/>
    </row>
    <row r="18" customFormat="false" ht="15" hidden="false" customHeight="false" outlineLevel="0" collapsed="false">
      <c r="B18" s="27" t="s">
        <v>76</v>
      </c>
      <c r="C18" s="5" t="n">
        <f aca="false">C5</f>
        <v>0</v>
      </c>
      <c r="D18" s="31" t="n">
        <f aca="false">R5</f>
        <v>0</v>
      </c>
      <c r="G18" s="1"/>
      <c r="I18" s="1"/>
      <c r="J18" s="6"/>
      <c r="L18" s="7"/>
      <c r="M18" s="8"/>
    </row>
    <row r="19" customFormat="false" ht="15" hidden="false" customHeight="false" outlineLevel="0" collapsed="false">
      <c r="B19" s="27" t="s">
        <v>77</v>
      </c>
      <c r="C19" s="5" t="n">
        <f aca="false">G5</f>
        <v>0</v>
      </c>
      <c r="G19" s="1"/>
      <c r="I19" s="1"/>
      <c r="J19" s="6"/>
      <c r="L19" s="7"/>
      <c r="M19" s="8"/>
      <c r="AE19" s="32"/>
    </row>
    <row r="20" customFormat="false" ht="15" hidden="false" customHeight="false" outlineLevel="0" collapsed="false">
      <c r="B20" s="27" t="s">
        <v>32</v>
      </c>
      <c r="C20" s="5" t="str">
        <f aca="false">PROPER(I5)</f>
        <v/>
      </c>
      <c r="G20" s="1"/>
      <c r="I20" s="1"/>
      <c r="J20" s="6"/>
      <c r="L20" s="7"/>
      <c r="M20" s="8"/>
      <c r="AE20" s="32"/>
      <c r="AF20" s="1" t="str">
        <f aca="false">IF(AF9="price","price","fac")</f>
        <v>fac</v>
      </c>
    </row>
    <row r="21" customFormat="false" ht="15" hidden="false" customHeight="false" outlineLevel="0" collapsed="false">
      <c r="B21" s="27" t="s">
        <v>78</v>
      </c>
      <c r="C21" s="33" t="n">
        <f aca="false">J5</f>
        <v>0</v>
      </c>
      <c r="G21" s="1"/>
      <c r="I21" s="1"/>
      <c r="J21" s="6"/>
      <c r="L21" s="7"/>
      <c r="M21" s="8"/>
      <c r="AE21" s="32"/>
      <c r="AF21" s="34" t="s">
        <v>79</v>
      </c>
      <c r="AW21" s="35" t="s">
        <v>21</v>
      </c>
    </row>
    <row r="22" customFormat="false" ht="15" hidden="false" customHeight="false" outlineLevel="0" collapsed="false">
      <c r="B22" s="27" t="s">
        <v>80</v>
      </c>
      <c r="C22" s="36" t="n">
        <f aca="false">K5</f>
        <v>0</v>
      </c>
      <c r="G22" s="1"/>
      <c r="I22" s="1"/>
      <c r="J22" s="6"/>
      <c r="L22" s="7"/>
      <c r="M22" s="8"/>
      <c r="AE22" s="32"/>
      <c r="AF22" s="7" t="str">
        <f aca="false">"VALUE " &amp; AF21</f>
        <v>VALUE fac</v>
      </c>
      <c r="AW22" s="7" t="str">
        <f aca="false">"VALUE " &amp; AW21</f>
        <v>VALUE price</v>
      </c>
    </row>
    <row r="23" customFormat="false" ht="15" hidden="false" customHeight="false" outlineLevel="0" collapsed="false">
      <c r="B23" s="27" t="s">
        <v>81</v>
      </c>
      <c r="C23" s="33" t="n">
        <f aca="false">L5</f>
        <v>0</v>
      </c>
      <c r="G23" s="1"/>
      <c r="I23" s="1"/>
      <c r="J23" s="6"/>
      <c r="L23" s="7"/>
      <c r="M23" s="8"/>
      <c r="AE23" s="32"/>
    </row>
    <row r="24" customFormat="false" ht="15" hidden="false" customHeight="false" outlineLevel="0" collapsed="false">
      <c r="B24" s="27" t="s">
        <v>82</v>
      </c>
      <c r="C24" s="5" t="n">
        <f aca="false">M5</f>
        <v>0</v>
      </c>
      <c r="G24" s="1"/>
      <c r="I24" s="1"/>
      <c r="J24" s="6"/>
      <c r="L24" s="7"/>
      <c r="M24" s="8"/>
      <c r="AE24" s="32"/>
    </row>
    <row r="25" customFormat="false" ht="15" hidden="false" customHeight="false" outlineLevel="0" collapsed="false">
      <c r="B25" s="27" t="s">
        <v>83</v>
      </c>
      <c r="C25" s="31" t="n">
        <f aca="false">O5</f>
        <v>0</v>
      </c>
      <c r="G25" s="1"/>
      <c r="I25" s="1"/>
      <c r="J25" s="6"/>
      <c r="L25" s="7"/>
      <c r="M25" s="8"/>
      <c r="AE25" s="32"/>
      <c r="AF25" s="1" t="s">
        <v>84</v>
      </c>
      <c r="AG25" s="1" t="s">
        <v>85</v>
      </c>
      <c r="AH25" s="1" t="s">
        <v>86</v>
      </c>
      <c r="AI25" s="1" t="s">
        <v>87</v>
      </c>
      <c r="AJ25" s="1" t="s">
        <v>88</v>
      </c>
      <c r="AK25" s="1" t="s">
        <v>89</v>
      </c>
      <c r="AL25" s="1" t="s">
        <v>90</v>
      </c>
      <c r="AM25" s="1" t="s">
        <v>91</v>
      </c>
      <c r="AN25" s="1" t="s">
        <v>92</v>
      </c>
      <c r="AO25" s="1" t="s">
        <v>93</v>
      </c>
      <c r="AP25" s="1" t="s">
        <v>94</v>
      </c>
      <c r="AQ25" s="1" t="s">
        <v>95</v>
      </c>
      <c r="AR25" s="1" t="s">
        <v>96</v>
      </c>
      <c r="AS25" s="1" t="s">
        <v>97</v>
      </c>
      <c r="AT25" s="1" t="s">
        <v>98</v>
      </c>
    </row>
    <row r="26" customFormat="false" ht="15" hidden="false" customHeight="false" outlineLevel="0" collapsed="false">
      <c r="B26" s="27"/>
      <c r="AE26" s="32"/>
      <c r="AF26" s="1" t="s">
        <v>99</v>
      </c>
    </row>
    <row r="27" customFormat="false" ht="14.25" hidden="false" customHeight="false" outlineLevel="0" collapsed="false">
      <c r="AE27" s="32"/>
      <c r="AF27" s="1" t="n">
        <v>12</v>
      </c>
      <c r="AG27" s="1" t="n">
        <v>24</v>
      </c>
      <c r="AH27" s="1" t="n">
        <v>36</v>
      </c>
      <c r="AI27" s="1" t="n">
        <v>48</v>
      </c>
      <c r="AJ27" s="1" t="n">
        <v>60</v>
      </c>
      <c r="AK27" s="1" t="n">
        <v>72</v>
      </c>
      <c r="AL27" s="1" t="n">
        <v>84</v>
      </c>
      <c r="AM27" s="1" t="n">
        <v>96</v>
      </c>
      <c r="AN27" s="1" t="n">
        <v>108</v>
      </c>
      <c r="AO27" s="1" t="n">
        <v>120</v>
      </c>
      <c r="AP27" s="1" t="n">
        <v>132</v>
      </c>
      <c r="AQ27" s="1" t="n">
        <v>144</v>
      </c>
      <c r="AR27" s="1" t="n">
        <v>156</v>
      </c>
      <c r="AS27" s="1" t="n">
        <v>168</v>
      </c>
      <c r="AT27" s="1" t="n">
        <v>180</v>
      </c>
    </row>
    <row r="28" s="48" customFormat="true" ht="30" hidden="false" customHeight="true" outlineLevel="0" collapsed="false">
      <c r="A28" s="37"/>
      <c r="B28" s="37"/>
      <c r="C28" s="38" t="s">
        <v>100</v>
      </c>
      <c r="D28" s="37" t="s">
        <v>101</v>
      </c>
      <c r="E28" s="37" t="s">
        <v>102</v>
      </c>
      <c r="F28" s="37" t="s">
        <v>103</v>
      </c>
      <c r="G28" s="39" t="s">
        <v>104</v>
      </c>
      <c r="H28" s="37" t="s">
        <v>105</v>
      </c>
      <c r="I28" s="40" t="s">
        <v>106</v>
      </c>
      <c r="J28" s="41" t="s">
        <v>107</v>
      </c>
      <c r="K28" s="42" t="s">
        <v>108</v>
      </c>
      <c r="L28" s="43" t="s">
        <v>109</v>
      </c>
      <c r="M28" s="42" t="s">
        <v>110</v>
      </c>
      <c r="N28" s="44" t="s">
        <v>111</v>
      </c>
      <c r="O28" s="45" t="str">
        <f aca="false">IF($AF$20="price",AW$28,AF28)</f>
        <v>Year 1 Cost</v>
      </c>
      <c r="P28" s="45" t="str">
        <f aca="false">IF(Durationmths&gt;AF$27, IF($AF$20="price", AX$28, AG$28), "")</f>
        <v/>
      </c>
      <c r="Q28" s="45" t="str">
        <f aca="false">IF(Durationmths&gt;AG$27, IF($AF$20="price", AY$28, AH$28), "")</f>
        <v/>
      </c>
      <c r="R28" s="45" t="str">
        <f aca="false">IF(Durationmths&gt;AH$27, IF($AF$20="price", AZ$28, AI$28), "")</f>
        <v/>
      </c>
      <c r="S28" s="45" t="str">
        <f aca="false">IF(Durationmths&gt;AI$27, IF($AF$20="price", BA$28, AJ$28), "")</f>
        <v/>
      </c>
      <c r="T28" s="45" t="str">
        <f aca="false">IF(Durationmths&gt;AJ$27, IF($AF$20="price", BB$28, AK$28), "")</f>
        <v/>
      </c>
      <c r="U28" s="45" t="str">
        <f aca="false">IF(Durationmths&gt;AK$27, IF($AF$20="price", BC$28, AL$28), "")</f>
        <v/>
      </c>
      <c r="V28" s="45" t="str">
        <f aca="false">IF(Durationmths&gt;AL$27, IF($AF$20="price", BD$28, AM$28), "")</f>
        <v/>
      </c>
      <c r="W28" s="45" t="str">
        <f aca="false">IF(Durationmths&gt;AM$27, IF($AF$20="price", BE$28, AN$28), "")</f>
        <v/>
      </c>
      <c r="X28" s="45" t="str">
        <f aca="false">IF(Durationmths&gt;AN$27, IF($AF$20="price", BF$28, AO$28), "")</f>
        <v/>
      </c>
      <c r="Y28" s="45" t="str">
        <f aca="false">IF(Durationmths&gt;AO$27, IF($AF$20="price", BG$28, AP$28), "")</f>
        <v/>
      </c>
      <c r="Z28" s="45" t="str">
        <f aca="false">IF(Durationmths&gt;AP$27, IF($AF$20="price", BH$28, AQ$28), "")</f>
        <v/>
      </c>
      <c r="AA28" s="45" t="str">
        <f aca="false">IF(Durationmths&gt;AQ$27, IF($AF$20="price", BI$28, AR$28), "")</f>
        <v/>
      </c>
      <c r="AB28" s="45" t="str">
        <f aca="false">IF(Durationmths&gt;AR$27, IF($AF$20="price", BJ$28, AS$28), "")</f>
        <v/>
      </c>
      <c r="AC28" s="45" t="str">
        <f aca="false">IF(Durationmths&gt;AS$27, IF($AF$20="price", BK$28, AT$28), "")</f>
        <v/>
      </c>
      <c r="AD28" s="46"/>
      <c r="AE28" s="32"/>
      <c r="AF28" s="37" t="s">
        <v>112</v>
      </c>
      <c r="AG28" s="37" t="s">
        <v>113</v>
      </c>
      <c r="AH28" s="37" t="s">
        <v>114</v>
      </c>
      <c r="AI28" s="37" t="s">
        <v>115</v>
      </c>
      <c r="AJ28" s="37" t="s">
        <v>116</v>
      </c>
      <c r="AK28" s="37" t="s">
        <v>117</v>
      </c>
      <c r="AL28" s="37" t="s">
        <v>118</v>
      </c>
      <c r="AM28" s="37" t="s">
        <v>119</v>
      </c>
      <c r="AN28" s="37" t="s">
        <v>120</v>
      </c>
      <c r="AO28" s="37" t="s">
        <v>121</v>
      </c>
      <c r="AP28" s="37" t="s">
        <v>122</v>
      </c>
      <c r="AQ28" s="37" t="s">
        <v>123</v>
      </c>
      <c r="AR28" s="37" t="s">
        <v>124</v>
      </c>
      <c r="AS28" s="37" t="s">
        <v>125</v>
      </c>
      <c r="AT28" s="37" t="s">
        <v>126</v>
      </c>
      <c r="AU28" s="37" t="s">
        <v>127</v>
      </c>
      <c r="AV28" s="47"/>
      <c r="AW28" s="37" t="s">
        <v>128</v>
      </c>
      <c r="AX28" s="37" t="s">
        <v>129</v>
      </c>
      <c r="AY28" s="37" t="s">
        <v>130</v>
      </c>
      <c r="AZ28" s="37" t="s">
        <v>131</v>
      </c>
      <c r="BA28" s="37" t="s">
        <v>132</v>
      </c>
      <c r="BB28" s="37" t="s">
        <v>133</v>
      </c>
      <c r="BC28" s="37" t="s">
        <v>134</v>
      </c>
      <c r="BD28" s="37" t="s">
        <v>135</v>
      </c>
      <c r="BE28" s="37" t="s">
        <v>136</v>
      </c>
      <c r="BF28" s="37" t="s">
        <v>137</v>
      </c>
      <c r="BG28" s="37" t="s">
        <v>138</v>
      </c>
      <c r="BH28" s="37" t="s">
        <v>139</v>
      </c>
      <c r="BI28" s="37" t="s">
        <v>140</v>
      </c>
      <c r="BJ28" s="37" t="s">
        <v>141</v>
      </c>
      <c r="BK28" s="37" t="s">
        <v>142</v>
      </c>
      <c r="BL28" s="37" t="s">
        <v>127</v>
      </c>
      <c r="BM28" s="47"/>
    </row>
    <row r="29" s="51" customFormat="true" ht="14.25" hidden="false" customHeight="true" outlineLevel="0" collapsed="false">
      <c r="A29" s="1"/>
      <c r="B29" s="27" t="s">
        <v>143</v>
      </c>
      <c r="C29" s="49"/>
      <c r="D29" s="1"/>
      <c r="E29" s="1"/>
      <c r="F29" s="1"/>
      <c r="G29" s="5"/>
      <c r="H29" s="1"/>
      <c r="I29" s="6"/>
      <c r="J29" s="1"/>
      <c r="K29" s="7"/>
      <c r="L29" s="8"/>
      <c r="M29" s="7"/>
      <c r="N29" s="9"/>
      <c r="O29" s="7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32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50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50"/>
    </row>
    <row r="30" s="51" customFormat="true" ht="14.25" hidden="false" customHeight="true" outlineLevel="0" collapsed="false">
      <c r="A30" s="28" t="s">
        <v>144</v>
      </c>
      <c r="B30" s="27"/>
      <c r="C30" s="49"/>
      <c r="D30" s="1"/>
      <c r="E30" s="1"/>
      <c r="F30" s="1"/>
      <c r="G30" s="5"/>
      <c r="H30" s="1"/>
      <c r="I30" s="6"/>
      <c r="J30" s="1"/>
      <c r="K30" s="7"/>
      <c r="L30" s="8"/>
      <c r="M30" s="7"/>
      <c r="N30" s="9"/>
      <c r="O30" s="7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32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50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50"/>
    </row>
    <row r="31" s="51" customFormat="true" ht="14.25" hidden="false" customHeight="true" outlineLevel="0" collapsed="false">
      <c r="A31" s="51" t="s">
        <v>145</v>
      </c>
      <c r="B31" s="27"/>
      <c r="C31" s="49"/>
      <c r="D31" s="1"/>
      <c r="E31" s="1"/>
      <c r="F31" s="1"/>
      <c r="G31" s="5"/>
      <c r="H31" s="1"/>
      <c r="I31" s="6"/>
      <c r="J31" s="1"/>
      <c r="K31" s="7"/>
      <c r="L31" s="8"/>
      <c r="M31" s="7"/>
      <c r="N31" s="9"/>
      <c r="O31" s="7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32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50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50"/>
    </row>
    <row r="32" s="51" customFormat="true" ht="14.25" hidden="false" customHeight="true" outlineLevel="0" collapsed="false">
      <c r="A32" s="1" t="s">
        <v>40</v>
      </c>
      <c r="B32" s="27"/>
      <c r="C32" s="49"/>
      <c r="D32" s="1"/>
      <c r="E32" s="1"/>
      <c r="F32" s="1"/>
      <c r="G32" s="5"/>
      <c r="H32" s="1"/>
      <c r="I32" s="6"/>
      <c r="J32" s="1"/>
      <c r="K32" s="7"/>
      <c r="L32" s="8"/>
      <c r="M32" s="7"/>
      <c r="N32" s="9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1"/>
      <c r="AE32" s="32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50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50"/>
    </row>
    <row r="33" customFormat="false" ht="14.25" hidden="false" customHeight="true" outlineLevel="0" collapsed="false">
      <c r="A33" s="1" t="s">
        <v>41</v>
      </c>
      <c r="D33" s="1" t="s">
        <v>146</v>
      </c>
      <c r="E33" s="1" t="s">
        <v>147</v>
      </c>
      <c r="F33" s="1" t="s">
        <v>148</v>
      </c>
      <c r="G33" s="30" t="s">
        <v>149</v>
      </c>
      <c r="H33" s="1" t="s">
        <v>150</v>
      </c>
      <c r="I33" s="6" t="s">
        <v>151</v>
      </c>
      <c r="J33" s="1" t="s">
        <v>152</v>
      </c>
      <c r="K33" s="3" t="s">
        <v>153</v>
      </c>
      <c r="L33" s="8" t="s">
        <v>154</v>
      </c>
      <c r="M33" s="7" t="s">
        <v>155</v>
      </c>
      <c r="N33" s="9" t="s">
        <v>156</v>
      </c>
      <c r="AE33" s="32"/>
      <c r="AF33" s="9" t="str">
        <f aca="false">$AF$22</f>
        <v>VALUE fac</v>
      </c>
      <c r="AG33" s="9" t="str">
        <f aca="false">$AF$22</f>
        <v>VALUE fac</v>
      </c>
      <c r="AH33" s="9" t="str">
        <f aca="false">$AF$22</f>
        <v>VALUE fac</v>
      </c>
      <c r="AI33" s="9" t="str">
        <f aca="false">$AF$22</f>
        <v>VALUE fac</v>
      </c>
      <c r="AJ33" s="9" t="str">
        <f aca="false">$AF$22</f>
        <v>VALUE fac</v>
      </c>
      <c r="AK33" s="9" t="str">
        <f aca="false">$AF$22</f>
        <v>VALUE fac</v>
      </c>
      <c r="AL33" s="9" t="str">
        <f aca="false">$AF$22</f>
        <v>VALUE fac</v>
      </c>
      <c r="AM33" s="9" t="str">
        <f aca="false">$AF$22</f>
        <v>VALUE fac</v>
      </c>
      <c r="AN33" s="9" t="str">
        <f aca="false">$AF$22</f>
        <v>VALUE fac</v>
      </c>
      <c r="AO33" s="9" t="str">
        <f aca="false">$AF$22</f>
        <v>VALUE fac</v>
      </c>
      <c r="AP33" s="9" t="str">
        <f aca="false">$AF$22</f>
        <v>VALUE fac</v>
      </c>
      <c r="AQ33" s="9" t="str">
        <f aca="false">$AF$22</f>
        <v>VALUE fac</v>
      </c>
      <c r="AR33" s="9" t="str">
        <f aca="false">$AF$22</f>
        <v>VALUE fac</v>
      </c>
      <c r="AS33" s="9" t="str">
        <f aca="false">$AF$22</f>
        <v>VALUE fac</v>
      </c>
      <c r="AT33" s="9" t="str">
        <f aca="false">$AF$22</f>
        <v>VALUE fac</v>
      </c>
      <c r="AU33" s="8" t="s">
        <v>157</v>
      </c>
      <c r="AW33" s="9" t="str">
        <f aca="false">$AW$22</f>
        <v>VALUE price</v>
      </c>
      <c r="AX33" s="9" t="str">
        <f aca="false">$AW$22</f>
        <v>VALUE price</v>
      </c>
      <c r="AY33" s="9" t="str">
        <f aca="false">$AW$22</f>
        <v>VALUE price</v>
      </c>
      <c r="AZ33" s="9" t="str">
        <f aca="false">$AW$22</f>
        <v>VALUE price</v>
      </c>
      <c r="BA33" s="9" t="str">
        <f aca="false">$AW$22</f>
        <v>VALUE price</v>
      </c>
      <c r="BB33" s="9" t="str">
        <f aca="false">$AW$22</f>
        <v>VALUE price</v>
      </c>
      <c r="BC33" s="9" t="str">
        <f aca="false">$AW$22</f>
        <v>VALUE price</v>
      </c>
      <c r="BD33" s="9" t="str">
        <f aca="false">$AW$22</f>
        <v>VALUE price</v>
      </c>
      <c r="BE33" s="9" t="str">
        <f aca="false">$AW$22</f>
        <v>VALUE price</v>
      </c>
      <c r="BF33" s="9" t="str">
        <f aca="false">$AW$22</f>
        <v>VALUE price</v>
      </c>
      <c r="BG33" s="9" t="str">
        <f aca="false">$AW$22</f>
        <v>VALUE price</v>
      </c>
      <c r="BH33" s="9" t="str">
        <f aca="false">$AW$22</f>
        <v>VALUE price</v>
      </c>
      <c r="BI33" s="9" t="str">
        <f aca="false">$AW$22</f>
        <v>VALUE price</v>
      </c>
      <c r="BJ33" s="9" t="str">
        <f aca="false">$AW$22</f>
        <v>VALUE price</v>
      </c>
      <c r="BK33" s="9" t="str">
        <f aca="false">$AW$22</f>
        <v>VALUE price</v>
      </c>
      <c r="BL33" s="8" t="s">
        <v>157</v>
      </c>
    </row>
    <row r="34" customFormat="false" ht="14.25" hidden="false" customHeight="false" outlineLevel="0" collapsed="false">
      <c r="A34" s="1" t="s">
        <v>158</v>
      </c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E34" s="32"/>
      <c r="AF34" s="1" t="n">
        <v>1</v>
      </c>
      <c r="AG34" s="1" t="n">
        <v>2</v>
      </c>
      <c r="AH34" s="1" t="n">
        <v>3</v>
      </c>
      <c r="AI34" s="1" t="n">
        <v>4</v>
      </c>
      <c r="AJ34" s="1" t="n">
        <v>5</v>
      </c>
      <c r="AK34" s="1" t="n">
        <v>6</v>
      </c>
      <c r="AL34" s="1" t="n">
        <v>7</v>
      </c>
      <c r="AM34" s="1" t="n">
        <v>8</v>
      </c>
      <c r="AN34" s="1" t="n">
        <v>9</v>
      </c>
      <c r="AO34" s="1" t="n">
        <v>10</v>
      </c>
      <c r="AP34" s="1" t="n">
        <v>11</v>
      </c>
      <c r="AQ34" s="1" t="n">
        <v>12</v>
      </c>
      <c r="AR34" s="1" t="n">
        <v>13</v>
      </c>
      <c r="AS34" s="1" t="n">
        <v>14</v>
      </c>
      <c r="AT34" s="1" t="n">
        <v>15</v>
      </c>
      <c r="AW34" s="1" t="n">
        <v>1</v>
      </c>
      <c r="AX34" s="1" t="n">
        <v>2</v>
      </c>
      <c r="AY34" s="1" t="n">
        <v>3</v>
      </c>
      <c r="AZ34" s="1" t="n">
        <v>4</v>
      </c>
      <c r="BA34" s="1" t="n">
        <v>5</v>
      </c>
      <c r="BB34" s="1" t="n">
        <v>6</v>
      </c>
      <c r="BC34" s="1" t="n">
        <v>7</v>
      </c>
      <c r="BD34" s="1" t="n">
        <v>8</v>
      </c>
      <c r="BE34" s="1" t="n">
        <v>9</v>
      </c>
      <c r="BF34" s="1" t="n">
        <v>10</v>
      </c>
      <c r="BG34" s="1" t="n">
        <v>11</v>
      </c>
      <c r="BH34" s="1" t="n">
        <v>12</v>
      </c>
      <c r="BI34" s="1" t="n">
        <v>13</v>
      </c>
      <c r="BJ34" s="1" t="n">
        <v>14</v>
      </c>
      <c r="BK34" s="1" t="n">
        <v>15</v>
      </c>
    </row>
    <row r="35" s="62" customFormat="true" ht="14.25" hidden="false" customHeight="false" outlineLevel="0" collapsed="false">
      <c r="A35" s="52" t="s">
        <v>159</v>
      </c>
      <c r="B35" s="53"/>
      <c r="C35" s="54" t="str">
        <f aca="false">PROPER(AU35)</f>
        <v/>
      </c>
      <c r="D35" s="53"/>
      <c r="E35" s="54" t="n">
        <v>0</v>
      </c>
      <c r="F35" s="53"/>
      <c r="G35" s="49"/>
      <c r="H35" s="53"/>
      <c r="I35" s="55"/>
      <c r="J35" s="53"/>
      <c r="K35" s="56" t="n">
        <v>0</v>
      </c>
      <c r="L35" s="57"/>
      <c r="M35" s="58" t="n">
        <v>0</v>
      </c>
      <c r="N35" s="59" t="n">
        <v>0</v>
      </c>
      <c r="O35" s="60" t="n">
        <f aca="false">IF($AF$20="price",AW35,AF35)</f>
        <v>0</v>
      </c>
      <c r="P35" s="60" t="str">
        <f aca="false">IF(Durationmths&gt;AF$27,IF($AF$20="price", AX35, AG35),"")</f>
        <v/>
      </c>
      <c r="Q35" s="60" t="str">
        <f aca="false">IF(Durationmths&gt;AG$27,IF($AF$20="price", AY35, AH35),"")</f>
        <v/>
      </c>
      <c r="R35" s="60" t="str">
        <f aca="false">IF(Durationmths&gt;AH$27,IF($AF$20="price", AZ35, AI35),"")</f>
        <v/>
      </c>
      <c r="S35" s="60" t="str">
        <f aca="false">IF(Durationmths&gt;AI$27,IF($AF$20="price", BA35, AJ35),"")</f>
        <v/>
      </c>
      <c r="T35" s="60" t="str">
        <f aca="false">IF(Durationmths&gt;AJ$27,IF($AF$20="price", BB35, AK35),"")</f>
        <v/>
      </c>
      <c r="U35" s="60" t="str">
        <f aca="false">IF(Durationmths&gt;AK$27,IF($AF$20="price", BC35, AL35),"")</f>
        <v/>
      </c>
      <c r="V35" s="60" t="str">
        <f aca="false">IF(Durationmths&gt;AL$27,IF($AF$20="price", BD35, AM35),"")</f>
        <v/>
      </c>
      <c r="W35" s="60" t="str">
        <f aca="false">IF(Durationmths&gt;AM$27,IF($AF$20="price", BE35, AN35),"")</f>
        <v/>
      </c>
      <c r="X35" s="60" t="str">
        <f aca="false">IF(Durationmths&gt;AN$27,IF($AF$20="price", BF35, AO35),"")</f>
        <v/>
      </c>
      <c r="Y35" s="60" t="str">
        <f aca="false">IF(Durationmths&gt;AO$27,IF($AF$20="price", BG35, AP35),"")</f>
        <v/>
      </c>
      <c r="Z35" s="60" t="str">
        <f aca="false">IF(Durationmths&gt;AP$27,IF($AF$20="price", BH35, AQ35),"")</f>
        <v/>
      </c>
      <c r="AA35" s="60" t="str">
        <f aca="false">IF(Durationmths&gt;AQ$27,IF($AF$20="price", BI35, AR35),"")</f>
        <v/>
      </c>
      <c r="AB35" s="60" t="str">
        <f aca="false">IF(Durationmths&gt;AR$27,IF($AF$20="price", BJ35, AS35),"")</f>
        <v/>
      </c>
      <c r="AC35" s="60" t="str">
        <f aca="false">IF(Durationmths&gt;AS$27,IF($AF$20="price", BK35, AT35),"")</f>
        <v/>
      </c>
      <c r="AD35" s="53"/>
      <c r="AE35" s="32"/>
      <c r="AF35" s="53" t="n">
        <v>0</v>
      </c>
      <c r="AG35" s="53" t="n">
        <v>0</v>
      </c>
      <c r="AH35" s="53" t="n">
        <v>0</v>
      </c>
      <c r="AI35" s="53" t="n">
        <v>0</v>
      </c>
      <c r="AJ35" s="53" t="n">
        <v>0</v>
      </c>
      <c r="AK35" s="53" t="n">
        <v>0</v>
      </c>
      <c r="AL35" s="53" t="n">
        <v>0</v>
      </c>
      <c r="AM35" s="53" t="n">
        <v>0</v>
      </c>
      <c r="AN35" s="53" t="n">
        <v>0</v>
      </c>
      <c r="AO35" s="53" t="n">
        <v>0</v>
      </c>
      <c r="AP35" s="53" t="n">
        <v>0</v>
      </c>
      <c r="AQ35" s="53" t="n">
        <v>0</v>
      </c>
      <c r="AR35" s="53" t="n">
        <v>0</v>
      </c>
      <c r="AS35" s="53" t="n">
        <v>0</v>
      </c>
      <c r="AT35" s="53" t="n">
        <v>0</v>
      </c>
      <c r="AU35" s="53"/>
      <c r="AV35" s="61"/>
      <c r="AW35" s="53" t="n">
        <v>0</v>
      </c>
      <c r="AX35" s="53" t="n">
        <v>0</v>
      </c>
      <c r="AY35" s="53" t="n">
        <v>0</v>
      </c>
      <c r="AZ35" s="53" t="n">
        <v>0</v>
      </c>
      <c r="BA35" s="53" t="n">
        <v>0</v>
      </c>
      <c r="BB35" s="53" t="n">
        <v>0</v>
      </c>
      <c r="BC35" s="53" t="n">
        <v>0</v>
      </c>
      <c r="BD35" s="53" t="n">
        <v>0</v>
      </c>
      <c r="BE35" s="53" t="n">
        <v>0</v>
      </c>
      <c r="BF35" s="53" t="n">
        <v>0</v>
      </c>
      <c r="BG35" s="53" t="n">
        <v>0</v>
      </c>
      <c r="BH35" s="53" t="n">
        <v>0</v>
      </c>
      <c r="BI35" s="53" t="n">
        <v>0</v>
      </c>
      <c r="BJ35" s="53" t="n">
        <v>0</v>
      </c>
      <c r="BK35" s="53" t="n">
        <v>0</v>
      </c>
      <c r="BL35" s="53"/>
      <c r="BM35" s="61"/>
    </row>
    <row r="36" s="74" customFormat="true" ht="15" hidden="false" customHeight="true" outlineLevel="0" collapsed="false">
      <c r="A36" s="63"/>
      <c r="B36" s="64" t="s">
        <v>160</v>
      </c>
      <c r="C36" s="65"/>
      <c r="D36" s="64"/>
      <c r="E36" s="64"/>
      <c r="F36" s="64"/>
      <c r="G36" s="66"/>
      <c r="H36" s="64"/>
      <c r="I36" s="67"/>
      <c r="J36" s="64"/>
      <c r="K36" s="68" t="n">
        <f aca="false">IF(SUM(K34:K35)&gt;0,SUM(K34:K35),0)</f>
        <v>0</v>
      </c>
      <c r="L36" s="69"/>
      <c r="M36" s="70" t="n">
        <f aca="false">IF(SUM(M34:M35)&gt;0,SUM(M34:M35),0)</f>
        <v>0</v>
      </c>
      <c r="N36" s="71" t="n">
        <f aca="false">IF(SUM(N34:N35)&gt;0,SUM(N34:N35),0)</f>
        <v>0</v>
      </c>
      <c r="O36" s="68" t="n">
        <f aca="false">IF(SUM(O34:O35)&gt;0,SUM(O34:O35),0)</f>
        <v>0</v>
      </c>
      <c r="P36" s="68" t="str">
        <f aca="false">IF(Durationmths&gt;AF$27,IF(SUM(P34:P35)&gt;0,SUM(P34:P35),0),"")</f>
        <v/>
      </c>
      <c r="Q36" s="68" t="str">
        <f aca="false">IF(Durationmths&gt;AG$27,IF(SUM(Q34:Q35)&gt;0,SUM(Q34:Q35),0),"")</f>
        <v/>
      </c>
      <c r="R36" s="68" t="str">
        <f aca="false">IF(Durationmths&gt;AH$27,IF(SUM(R34:R35)&gt;0,SUM(R34:R35),0),"")</f>
        <v/>
      </c>
      <c r="S36" s="68" t="str">
        <f aca="false">IF(Durationmths&gt;AI$27,IF(SUM(S34:S35)&gt;0,SUM(S34:S35),0),"")</f>
        <v/>
      </c>
      <c r="T36" s="68" t="str">
        <f aca="false">IF(Durationmths&gt;AJ$27,IF(SUM(T34:T35)&gt;0,SUM(T34:T35),0),"")</f>
        <v/>
      </c>
      <c r="U36" s="68" t="str">
        <f aca="false">IF(Durationmths&gt;AK$27,IF(SUM(U34:U35)&gt;0,SUM(U34:U35),0),"")</f>
        <v/>
      </c>
      <c r="V36" s="68" t="str">
        <f aca="false">IF(Durationmths&gt;AL$27,IF(SUM(V34:V35)&gt;0,SUM(V34:V35),0),"")</f>
        <v/>
      </c>
      <c r="W36" s="68" t="str">
        <f aca="false">IF(Durationmths&gt;AM$27,IF(SUM(W34:W35)&gt;0,SUM(W34:W35),0),"")</f>
        <v/>
      </c>
      <c r="X36" s="68" t="str">
        <f aca="false">IF(Durationmths&gt;AN$27,IF(SUM(X34:X35)&gt;0,SUM(X34:X35),0),"")</f>
        <v/>
      </c>
      <c r="Y36" s="68" t="str">
        <f aca="false">IF(Durationmths&gt;AO$27,IF(SUM(Y34:Y35)&gt;0,SUM(Y34:Y35),0),"")</f>
        <v/>
      </c>
      <c r="Z36" s="68" t="str">
        <f aca="false">IF(Durationmths&gt;AP$27,IF(SUM(Z34:Z35)&gt;0,SUM(Z34:Z35),0),"")</f>
        <v/>
      </c>
      <c r="AA36" s="68" t="str">
        <f aca="false">IF(Durationmths&gt;AQ$27,IF(SUM(AA34:AA35)&gt;0,SUM(AA34:AA35),0),"")</f>
        <v/>
      </c>
      <c r="AB36" s="68" t="str">
        <f aca="false">IF(Durationmths&gt;AR$27,IF(SUM(AB34:AB35)&gt;0,SUM(AB34:AB35),0),"")</f>
        <v/>
      </c>
      <c r="AC36" s="68" t="str">
        <f aca="false">IF(Durationmths&gt;AS$27,IF(SUM(AC34:AC35)&gt;0,SUM(AC34:AC35),0),"")</f>
        <v/>
      </c>
      <c r="AD36" s="64"/>
      <c r="AE36" s="72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73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73"/>
    </row>
    <row r="37" customFormat="false" ht="15" hidden="false" customHeight="true" outlineLevel="0" collapsed="false">
      <c r="AE37" s="32"/>
    </row>
    <row r="38" s="51" customFormat="true" ht="15.75" hidden="false" customHeight="true" outlineLevel="0" collapsed="false">
      <c r="A38" s="1"/>
      <c r="B38" s="27" t="s">
        <v>161</v>
      </c>
      <c r="C38" s="49"/>
      <c r="D38" s="1"/>
      <c r="E38" s="1"/>
      <c r="F38" s="1"/>
      <c r="G38" s="5"/>
      <c r="H38" s="1"/>
      <c r="I38" s="6"/>
      <c r="J38" s="1"/>
      <c r="K38" s="7"/>
      <c r="L38" s="8"/>
      <c r="M38" s="7"/>
      <c r="N38" s="9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1"/>
      <c r="AE38" s="32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50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50"/>
    </row>
    <row r="39" s="51" customFormat="true" ht="15" hidden="false" customHeight="true" outlineLevel="0" collapsed="false">
      <c r="A39" s="28" t="s">
        <v>162</v>
      </c>
      <c r="B39" s="27"/>
      <c r="C39" s="49"/>
      <c r="D39" s="1"/>
      <c r="E39" s="1"/>
      <c r="F39" s="1"/>
      <c r="G39" s="5"/>
      <c r="H39" s="1"/>
      <c r="I39" s="6"/>
      <c r="J39" s="1"/>
      <c r="K39" s="7"/>
      <c r="L39" s="8"/>
      <c r="M39" s="7"/>
      <c r="N39" s="9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1"/>
      <c r="AE39" s="32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50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50"/>
    </row>
    <row r="40" customFormat="false" ht="14.25" hidden="false" customHeight="false" outlineLevel="0" collapsed="false">
      <c r="A40" s="1" t="s">
        <v>163</v>
      </c>
      <c r="AD40" s="75"/>
      <c r="AE40" s="32"/>
    </row>
    <row r="41" customFormat="false" ht="14.25" hidden="false" customHeight="false" outlineLevel="0" collapsed="false">
      <c r="A41" s="2" t="s">
        <v>40</v>
      </c>
      <c r="AD41" s="75"/>
      <c r="AE41" s="32"/>
    </row>
    <row r="42" customFormat="false" ht="14.25" hidden="false" customHeight="false" outlineLevel="0" collapsed="false">
      <c r="A42" s="2" t="s">
        <v>41</v>
      </c>
      <c r="C42" s="1" t="s">
        <v>164</v>
      </c>
      <c r="D42" s="2" t="s">
        <v>165</v>
      </c>
      <c r="E42" s="1" t="s">
        <v>58</v>
      </c>
      <c r="K42" s="3" t="s">
        <v>153</v>
      </c>
      <c r="L42" s="8" t="s">
        <v>166</v>
      </c>
      <c r="M42" s="3" t="s">
        <v>155</v>
      </c>
      <c r="N42" s="9" t="s">
        <v>156</v>
      </c>
      <c r="AE42" s="32"/>
      <c r="AF42" s="9" t="str">
        <f aca="false">$AF$22</f>
        <v>VALUE fac</v>
      </c>
      <c r="AG42" s="9" t="str">
        <f aca="false">$AF$22</f>
        <v>VALUE fac</v>
      </c>
      <c r="AH42" s="9" t="str">
        <f aca="false">$AF$22</f>
        <v>VALUE fac</v>
      </c>
      <c r="AI42" s="9" t="str">
        <f aca="false">$AF$22</f>
        <v>VALUE fac</v>
      </c>
      <c r="AJ42" s="9" t="str">
        <f aca="false">$AF$22</f>
        <v>VALUE fac</v>
      </c>
      <c r="AK42" s="9" t="str">
        <f aca="false">$AF$22</f>
        <v>VALUE fac</v>
      </c>
      <c r="AL42" s="9" t="str">
        <f aca="false">$AF$22</f>
        <v>VALUE fac</v>
      </c>
      <c r="AM42" s="9" t="str">
        <f aca="false">$AF$22</f>
        <v>VALUE fac</v>
      </c>
      <c r="AN42" s="9" t="str">
        <f aca="false">$AF$22</f>
        <v>VALUE fac</v>
      </c>
      <c r="AO42" s="9" t="str">
        <f aca="false">$AF$22</f>
        <v>VALUE fac</v>
      </c>
      <c r="AP42" s="9" t="str">
        <f aca="false">$AF$22</f>
        <v>VALUE fac</v>
      </c>
      <c r="AQ42" s="9" t="str">
        <f aca="false">$AF$22</f>
        <v>VALUE fac</v>
      </c>
      <c r="AR42" s="9" t="str">
        <f aca="false">$AF$22</f>
        <v>VALUE fac</v>
      </c>
      <c r="AS42" s="9" t="str">
        <f aca="false">$AF$22</f>
        <v>VALUE fac</v>
      </c>
      <c r="AT42" s="9" t="str">
        <f aca="false">$AF$22</f>
        <v>VALUE fac</v>
      </c>
      <c r="AW42" s="9" t="str">
        <f aca="false">$AW$22</f>
        <v>VALUE price</v>
      </c>
      <c r="AX42" s="9" t="str">
        <f aca="false">$AW$22</f>
        <v>VALUE price</v>
      </c>
      <c r="AY42" s="9" t="str">
        <f aca="false">$AW$22</f>
        <v>VALUE price</v>
      </c>
      <c r="AZ42" s="9" t="str">
        <f aca="false">$AW$22</f>
        <v>VALUE price</v>
      </c>
      <c r="BA42" s="9" t="str">
        <f aca="false">$AW$22</f>
        <v>VALUE price</v>
      </c>
      <c r="BB42" s="9" t="str">
        <f aca="false">$AW$22</f>
        <v>VALUE price</v>
      </c>
      <c r="BC42" s="9" t="str">
        <f aca="false">$AW$22</f>
        <v>VALUE price</v>
      </c>
      <c r="BD42" s="9" t="str">
        <f aca="false">$AW$22</f>
        <v>VALUE price</v>
      </c>
      <c r="BE42" s="9" t="str">
        <f aca="false">$AW$22</f>
        <v>VALUE price</v>
      </c>
      <c r="BF42" s="9" t="str">
        <f aca="false">$AW$22</f>
        <v>VALUE price</v>
      </c>
      <c r="BG42" s="9" t="str">
        <f aca="false">$AW$22</f>
        <v>VALUE price</v>
      </c>
      <c r="BH42" s="9" t="str">
        <f aca="false">$AW$22</f>
        <v>VALUE price</v>
      </c>
      <c r="BI42" s="9" t="str">
        <f aca="false">$AW$22</f>
        <v>VALUE price</v>
      </c>
      <c r="BJ42" s="9" t="str">
        <f aca="false">$AW$22</f>
        <v>VALUE price</v>
      </c>
      <c r="BK42" s="9" t="str">
        <f aca="false">$AW$22</f>
        <v>VALUE price</v>
      </c>
    </row>
    <row r="43" customFormat="false" ht="14.25" hidden="false" customHeight="false" outlineLevel="0" collapsed="false">
      <c r="A43" s="2" t="s">
        <v>167</v>
      </c>
      <c r="AE43" s="32"/>
      <c r="AF43" s="1" t="n">
        <v>1</v>
      </c>
      <c r="AG43" s="1" t="n">
        <v>2</v>
      </c>
      <c r="AH43" s="1" t="n">
        <v>3</v>
      </c>
      <c r="AI43" s="1" t="n">
        <v>4</v>
      </c>
      <c r="AJ43" s="1" t="n">
        <v>5</v>
      </c>
      <c r="AK43" s="1" t="n">
        <v>6</v>
      </c>
      <c r="AL43" s="1" t="n">
        <v>7</v>
      </c>
      <c r="AM43" s="1" t="n">
        <v>8</v>
      </c>
      <c r="AN43" s="1" t="n">
        <v>9</v>
      </c>
      <c r="AO43" s="1" t="n">
        <v>10</v>
      </c>
      <c r="AP43" s="1" t="n">
        <v>11</v>
      </c>
      <c r="AQ43" s="1" t="n">
        <v>12</v>
      </c>
      <c r="AR43" s="1" t="n">
        <v>13</v>
      </c>
      <c r="AS43" s="1" t="n">
        <v>14</v>
      </c>
      <c r="AT43" s="1" t="n">
        <v>15</v>
      </c>
      <c r="AW43" s="1" t="n">
        <v>1</v>
      </c>
      <c r="AX43" s="1" t="n">
        <v>2</v>
      </c>
      <c r="AY43" s="1" t="n">
        <v>3</v>
      </c>
      <c r="AZ43" s="1" t="n">
        <v>4</v>
      </c>
      <c r="BA43" s="1" t="n">
        <v>5</v>
      </c>
      <c r="BB43" s="1" t="n">
        <v>6</v>
      </c>
      <c r="BC43" s="1" t="n">
        <v>7</v>
      </c>
      <c r="BD43" s="1" t="n">
        <v>8</v>
      </c>
      <c r="BE43" s="1" t="n">
        <v>9</v>
      </c>
      <c r="BF43" s="1" t="n">
        <v>10</v>
      </c>
      <c r="BG43" s="1" t="n">
        <v>11</v>
      </c>
      <c r="BH43" s="1" t="n">
        <v>12</v>
      </c>
      <c r="BI43" s="1" t="n">
        <v>13</v>
      </c>
      <c r="BJ43" s="1" t="n">
        <v>14</v>
      </c>
      <c r="BK43" s="1" t="n">
        <v>15</v>
      </c>
    </row>
    <row r="44" s="62" customFormat="true" ht="15" hidden="false" customHeight="false" outlineLevel="0" collapsed="false">
      <c r="A44" s="52" t="s">
        <v>168</v>
      </c>
      <c r="B44" s="37"/>
      <c r="C44" s="53"/>
      <c r="D44" s="54"/>
      <c r="E44" s="53"/>
      <c r="F44" s="53"/>
      <c r="G44" s="49"/>
      <c r="H44" s="53"/>
      <c r="I44" s="55"/>
      <c r="J44" s="53"/>
      <c r="K44" s="56" t="n">
        <v>0</v>
      </c>
      <c r="L44" s="57"/>
      <c r="M44" s="58" t="n">
        <v>0</v>
      </c>
      <c r="N44" s="59" t="n">
        <v>0</v>
      </c>
      <c r="O44" s="60" t="n">
        <f aca="false">IF($AF$20="price",AW44,AF44)</f>
        <v>0</v>
      </c>
      <c r="P44" s="60" t="str">
        <f aca="false">IF(Durationmths&gt;AF$27,IF($AF$20="price", AX44, AG44),"")</f>
        <v/>
      </c>
      <c r="Q44" s="60" t="str">
        <f aca="false">IF(Durationmths&gt;AG$27,IF($AF$20="price", AY44, AH44),"")</f>
        <v/>
      </c>
      <c r="R44" s="60" t="str">
        <f aca="false">IF(Durationmths&gt;AH$27,IF($AF$20="price", AZ44, AI44),"")</f>
        <v/>
      </c>
      <c r="S44" s="60" t="str">
        <f aca="false">IF(Durationmths&gt;AI$27,IF($AF$20="price", BA44, AJ44),"")</f>
        <v/>
      </c>
      <c r="T44" s="60" t="str">
        <f aca="false">IF(Durationmths&gt;AJ$27,IF($AF$20="price", BB44, AK44),"")</f>
        <v/>
      </c>
      <c r="U44" s="60" t="str">
        <f aca="false">IF(Durationmths&gt;AK$27,IF($AF$20="price", BC44, AL44),"")</f>
        <v/>
      </c>
      <c r="V44" s="60" t="str">
        <f aca="false">IF(Durationmths&gt;AL$27,IF($AF$20="price", BD44, AM44),"")</f>
        <v/>
      </c>
      <c r="W44" s="60" t="str">
        <f aca="false">IF(Durationmths&gt;AM$27,IF($AF$20="price", BE44, AN44),"")</f>
        <v/>
      </c>
      <c r="X44" s="60" t="str">
        <f aca="false">IF(Durationmths&gt;AN$27,IF($AF$20="price", BF44, AO44),"")</f>
        <v/>
      </c>
      <c r="Y44" s="60" t="str">
        <f aca="false">IF(Durationmths&gt;AO$27,IF($AF$20="price", BG44, AP44),"")</f>
        <v/>
      </c>
      <c r="Z44" s="60" t="str">
        <f aca="false">IF(Durationmths&gt;AP$27,IF($AF$20="price", BH44, AQ44),"")</f>
        <v/>
      </c>
      <c r="AA44" s="60" t="str">
        <f aca="false">IF(Durationmths&gt;AQ$27,IF($AF$20="price", BI44, AR44),"")</f>
        <v/>
      </c>
      <c r="AB44" s="60" t="str">
        <f aca="false">IF(Durationmths&gt;AR$27,IF($AF$20="price", BJ44, AS44),"")</f>
        <v/>
      </c>
      <c r="AC44" s="60" t="str">
        <f aca="false">IF(Durationmths&gt;AS$27,IF($AF$20="price", BK44, AT44),"")</f>
        <v/>
      </c>
      <c r="AD44" s="76"/>
      <c r="AE44" s="32"/>
      <c r="AF44" s="53" t="n">
        <v>0</v>
      </c>
      <c r="AG44" s="53" t="n">
        <v>0</v>
      </c>
      <c r="AH44" s="53" t="n">
        <v>0</v>
      </c>
      <c r="AI44" s="53" t="n">
        <v>0</v>
      </c>
      <c r="AJ44" s="53" t="n">
        <v>0</v>
      </c>
      <c r="AK44" s="53" t="n">
        <v>0</v>
      </c>
      <c r="AL44" s="53" t="n">
        <v>0</v>
      </c>
      <c r="AM44" s="53" t="n">
        <v>0</v>
      </c>
      <c r="AN44" s="53" t="n">
        <v>0</v>
      </c>
      <c r="AO44" s="53" t="n">
        <v>0</v>
      </c>
      <c r="AP44" s="53" t="n">
        <v>0</v>
      </c>
      <c r="AQ44" s="53" t="n">
        <v>0</v>
      </c>
      <c r="AR44" s="53" t="n">
        <v>0</v>
      </c>
      <c r="AS44" s="53" t="n">
        <v>0</v>
      </c>
      <c r="AT44" s="53" t="n">
        <v>0</v>
      </c>
      <c r="AU44" s="53"/>
      <c r="AV44" s="61"/>
      <c r="AW44" s="53" t="n">
        <v>0</v>
      </c>
      <c r="AX44" s="53" t="n">
        <v>0</v>
      </c>
      <c r="AY44" s="53" t="n">
        <v>0</v>
      </c>
      <c r="AZ44" s="53" t="n">
        <v>0</v>
      </c>
      <c r="BA44" s="53" t="n">
        <v>0</v>
      </c>
      <c r="BB44" s="53" t="n">
        <v>0</v>
      </c>
      <c r="BC44" s="53" t="n">
        <v>0</v>
      </c>
      <c r="BD44" s="53" t="n">
        <v>0</v>
      </c>
      <c r="BE44" s="53" t="n">
        <v>0</v>
      </c>
      <c r="BF44" s="53" t="n">
        <v>0</v>
      </c>
      <c r="BG44" s="53" t="n">
        <v>0</v>
      </c>
      <c r="BH44" s="53" t="n">
        <v>0</v>
      </c>
      <c r="BI44" s="53" t="n">
        <v>0</v>
      </c>
      <c r="BJ44" s="53" t="n">
        <v>0</v>
      </c>
      <c r="BK44" s="53" t="n">
        <v>0</v>
      </c>
      <c r="BL44" s="53"/>
      <c r="BM44" s="61"/>
    </row>
    <row r="45" s="74" customFormat="true" ht="15" hidden="false" customHeight="true" outlineLevel="0" collapsed="false">
      <c r="A45" s="63"/>
      <c r="B45" s="64" t="s">
        <v>169</v>
      </c>
      <c r="C45" s="65"/>
      <c r="D45" s="64"/>
      <c r="E45" s="64"/>
      <c r="F45" s="64"/>
      <c r="G45" s="66"/>
      <c r="H45" s="64"/>
      <c r="I45" s="67"/>
      <c r="J45" s="64"/>
      <c r="K45" s="68" t="n">
        <f aca="false">IF(SUM(K43:K44)&gt;0,SUM(K43:K44),0)</f>
        <v>0</v>
      </c>
      <c r="L45" s="69"/>
      <c r="M45" s="70" t="n">
        <f aca="false">IF(SUM(M43:M44)&gt;0,SUM(M43:M44),0)</f>
        <v>0</v>
      </c>
      <c r="N45" s="71" t="n">
        <f aca="false">IF(SUM(N43:N44)&gt;0,SUM(N43:N44),0)</f>
        <v>0</v>
      </c>
      <c r="O45" s="68" t="n">
        <f aca="false">IF(SUM(O43:O44)&gt;0,SUM(O43:O44),0)</f>
        <v>0</v>
      </c>
      <c r="P45" s="68" t="str">
        <f aca="false">IF(Durationmths&gt;AF$27,IF(SUM(P43:P44)&gt;0,SUM(P43:P44),0),"")</f>
        <v/>
      </c>
      <c r="Q45" s="68" t="str">
        <f aca="false">IF(Durationmths&gt;AG$27,IF(SUM(Q43:Q44)&gt;0,SUM(Q43:Q44),0),"")</f>
        <v/>
      </c>
      <c r="R45" s="68" t="str">
        <f aca="false">IF(Durationmths&gt;AH$27,IF(SUM(R43:R44)&gt;0,SUM(R43:R44),0),"")</f>
        <v/>
      </c>
      <c r="S45" s="68" t="str">
        <f aca="false">IF(Durationmths&gt;AI$27,IF(SUM(S43:S44)&gt;0,SUM(S43:S44),0),"")</f>
        <v/>
      </c>
      <c r="T45" s="68" t="str">
        <f aca="false">IF(Durationmths&gt;AJ$27,IF(SUM(T43:T44)&gt;0,SUM(T43:T44),0),"")</f>
        <v/>
      </c>
      <c r="U45" s="68" t="str">
        <f aca="false">IF(Durationmths&gt;AK$27,IF(SUM(U43:U44)&gt;0,SUM(U43:U44),0),"")</f>
        <v/>
      </c>
      <c r="V45" s="68" t="str">
        <f aca="false">IF(Durationmths&gt;AL$27,IF(SUM(V43:V44)&gt;0,SUM(V43:V44),0),"")</f>
        <v/>
      </c>
      <c r="W45" s="68" t="str">
        <f aca="false">IF(Durationmths&gt;AM$27,IF(SUM(W43:W44)&gt;0,SUM(W43:W44),0),"")</f>
        <v/>
      </c>
      <c r="X45" s="68" t="str">
        <f aca="false">IF(Durationmths&gt;AN$27,IF(SUM(X43:X44)&gt;0,SUM(X43:X44),0),"")</f>
        <v/>
      </c>
      <c r="Y45" s="68" t="str">
        <f aca="false">IF(Durationmths&gt;AO$27,IF(SUM(Y43:Y44)&gt;0,SUM(Y43:Y44),0),"")</f>
        <v/>
      </c>
      <c r="Z45" s="68" t="str">
        <f aca="false">IF(Durationmths&gt;AP$27,IF(SUM(Z43:Z44)&gt;0,SUM(Z43:Z44),0),"")</f>
        <v/>
      </c>
      <c r="AA45" s="68" t="str">
        <f aca="false">IF(Durationmths&gt;AQ$27,IF(SUM(AA43:AA44)&gt;0,SUM(AA43:AA44),0),"")</f>
        <v/>
      </c>
      <c r="AB45" s="68" t="str">
        <f aca="false">IF(Durationmths&gt;AR$27,IF(SUM(AB43:AB44)&gt;0,SUM(AB43:AB44),0),"")</f>
        <v/>
      </c>
      <c r="AC45" s="68" t="str">
        <f aca="false">IF(Durationmths&gt;AS$27,IF(SUM(AC43:AC44)&gt;0,SUM(AC43:AC44),0),"")</f>
        <v/>
      </c>
      <c r="AD45" s="64"/>
      <c r="AE45" s="72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73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73"/>
    </row>
    <row r="46" customFormat="false" ht="15" hidden="false" customHeight="true" outlineLevel="0" collapsed="false"/>
    <row r="47" customFormat="false" ht="15" hidden="false" customHeight="true" outlineLevel="0" collapsed="false">
      <c r="A47" s="28" t="s">
        <v>170</v>
      </c>
    </row>
    <row r="48" customFormat="false" ht="15" hidden="false" customHeight="true" outlineLevel="0" collapsed="false">
      <c r="A48" s="1" t="s">
        <v>171</v>
      </c>
    </row>
    <row r="49" customFormat="false" ht="14.25" hidden="false" customHeight="false" outlineLevel="0" collapsed="false">
      <c r="A49" s="1" t="s">
        <v>172</v>
      </c>
      <c r="AD49" s="75"/>
      <c r="AE49" s="32"/>
    </row>
    <row r="50" customFormat="false" ht="14.25" hidden="false" customHeight="false" outlineLevel="0" collapsed="false">
      <c r="A50" s="2" t="s">
        <v>40</v>
      </c>
      <c r="AD50" s="75"/>
      <c r="AE50" s="32"/>
    </row>
    <row r="51" customFormat="false" ht="14.25" hidden="false" customHeight="false" outlineLevel="0" collapsed="false">
      <c r="A51" s="2" t="s">
        <v>41</v>
      </c>
      <c r="K51" s="3" t="s">
        <v>153</v>
      </c>
      <c r="M51" s="3" t="s">
        <v>155</v>
      </c>
      <c r="N51" s="9" t="s">
        <v>156</v>
      </c>
      <c r="AE51" s="32"/>
      <c r="AF51" s="9" t="str">
        <f aca="false">$AF$22</f>
        <v>VALUE fac</v>
      </c>
      <c r="AG51" s="9" t="str">
        <f aca="false">$AF$22</f>
        <v>VALUE fac</v>
      </c>
      <c r="AH51" s="9" t="str">
        <f aca="false">$AF$22</f>
        <v>VALUE fac</v>
      </c>
      <c r="AI51" s="9" t="str">
        <f aca="false">$AF$22</f>
        <v>VALUE fac</v>
      </c>
      <c r="AJ51" s="9" t="str">
        <f aca="false">$AF$22</f>
        <v>VALUE fac</v>
      </c>
      <c r="AK51" s="9" t="str">
        <f aca="false">$AF$22</f>
        <v>VALUE fac</v>
      </c>
      <c r="AL51" s="9" t="str">
        <f aca="false">$AF$22</f>
        <v>VALUE fac</v>
      </c>
      <c r="AM51" s="9" t="str">
        <f aca="false">$AF$22</f>
        <v>VALUE fac</v>
      </c>
      <c r="AN51" s="9" t="str">
        <f aca="false">$AF$22</f>
        <v>VALUE fac</v>
      </c>
      <c r="AO51" s="9" t="str">
        <f aca="false">$AF$22</f>
        <v>VALUE fac</v>
      </c>
      <c r="AP51" s="9" t="str">
        <f aca="false">$AF$22</f>
        <v>VALUE fac</v>
      </c>
      <c r="AQ51" s="9" t="str">
        <f aca="false">$AF$22</f>
        <v>VALUE fac</v>
      </c>
      <c r="AR51" s="9" t="str">
        <f aca="false">$AF$22</f>
        <v>VALUE fac</v>
      </c>
      <c r="AS51" s="9" t="str">
        <f aca="false">$AF$22</f>
        <v>VALUE fac</v>
      </c>
      <c r="AT51" s="9" t="str">
        <f aca="false">$AF$22</f>
        <v>VALUE fac</v>
      </c>
      <c r="AW51" s="9" t="str">
        <f aca="false">$AW$22</f>
        <v>VALUE price</v>
      </c>
      <c r="AX51" s="9" t="str">
        <f aca="false">$AW$22</f>
        <v>VALUE price</v>
      </c>
      <c r="AY51" s="9" t="str">
        <f aca="false">$AW$22</f>
        <v>VALUE price</v>
      </c>
      <c r="AZ51" s="9" t="str">
        <f aca="false">$AW$22</f>
        <v>VALUE price</v>
      </c>
      <c r="BA51" s="9" t="str">
        <f aca="false">$AW$22</f>
        <v>VALUE price</v>
      </c>
      <c r="BB51" s="9" t="str">
        <f aca="false">$AW$22</f>
        <v>VALUE price</v>
      </c>
      <c r="BC51" s="9" t="str">
        <f aca="false">$AW$22</f>
        <v>VALUE price</v>
      </c>
      <c r="BD51" s="9" t="str">
        <f aca="false">$AW$22</f>
        <v>VALUE price</v>
      </c>
      <c r="BE51" s="9" t="str">
        <f aca="false">$AW$22</f>
        <v>VALUE price</v>
      </c>
      <c r="BF51" s="9" t="str">
        <f aca="false">$AW$22</f>
        <v>VALUE price</v>
      </c>
      <c r="BG51" s="9" t="str">
        <f aca="false">$AW$22</f>
        <v>VALUE price</v>
      </c>
      <c r="BH51" s="9" t="str">
        <f aca="false">$AW$22</f>
        <v>VALUE price</v>
      </c>
      <c r="BI51" s="9" t="str">
        <f aca="false">$AW$22</f>
        <v>VALUE price</v>
      </c>
      <c r="BJ51" s="9" t="str">
        <f aca="false">$AW$22</f>
        <v>VALUE price</v>
      </c>
      <c r="BK51" s="9" t="str">
        <f aca="false">$AW$22</f>
        <v>VALUE price</v>
      </c>
    </row>
    <row r="52" customFormat="false" ht="14.25" hidden="false" customHeight="false" outlineLevel="0" collapsed="false">
      <c r="A52" s="2" t="s">
        <v>167</v>
      </c>
      <c r="AE52" s="32"/>
      <c r="AF52" s="1" t="n">
        <v>1</v>
      </c>
      <c r="AG52" s="1" t="n">
        <v>2</v>
      </c>
      <c r="AH52" s="1" t="n">
        <v>3</v>
      </c>
      <c r="AI52" s="1" t="n">
        <v>4</v>
      </c>
      <c r="AJ52" s="1" t="n">
        <v>5</v>
      </c>
      <c r="AK52" s="1" t="n">
        <v>6</v>
      </c>
      <c r="AL52" s="1" t="n">
        <v>7</v>
      </c>
      <c r="AM52" s="1" t="n">
        <v>8</v>
      </c>
      <c r="AN52" s="1" t="n">
        <v>9</v>
      </c>
      <c r="AO52" s="1" t="n">
        <v>10</v>
      </c>
      <c r="AP52" s="1" t="n">
        <v>11</v>
      </c>
      <c r="AQ52" s="1" t="n">
        <v>12</v>
      </c>
      <c r="AR52" s="1" t="n">
        <v>13</v>
      </c>
      <c r="AS52" s="1" t="n">
        <v>14</v>
      </c>
      <c r="AT52" s="1" t="n">
        <v>15</v>
      </c>
      <c r="AW52" s="1" t="n">
        <v>1</v>
      </c>
      <c r="AX52" s="1" t="n">
        <v>2</v>
      </c>
      <c r="AY52" s="1" t="n">
        <v>3</v>
      </c>
      <c r="AZ52" s="1" t="n">
        <v>4</v>
      </c>
      <c r="BA52" s="1" t="n">
        <v>5</v>
      </c>
      <c r="BB52" s="1" t="n">
        <v>6</v>
      </c>
      <c r="BC52" s="1" t="n">
        <v>7</v>
      </c>
      <c r="BD52" s="1" t="n">
        <v>8</v>
      </c>
      <c r="BE52" s="1" t="n">
        <v>9</v>
      </c>
      <c r="BF52" s="1" t="n">
        <v>10</v>
      </c>
      <c r="BG52" s="1" t="n">
        <v>11</v>
      </c>
      <c r="BH52" s="1" t="n">
        <v>12</v>
      </c>
      <c r="BI52" s="1" t="n">
        <v>13</v>
      </c>
      <c r="BJ52" s="1" t="n">
        <v>14</v>
      </c>
      <c r="BK52" s="1" t="n">
        <v>15</v>
      </c>
    </row>
    <row r="53" customFormat="false" ht="15" hidden="false" customHeight="false" outlineLevel="0" collapsed="false">
      <c r="A53" s="2" t="s">
        <v>173</v>
      </c>
      <c r="B53" s="27" t="s">
        <v>174</v>
      </c>
      <c r="K53" s="7" t="n">
        <v>0</v>
      </c>
      <c r="L53" s="8" t="n">
        <f aca="false">IF(K53=0,0,M53/K53)</f>
        <v>0</v>
      </c>
      <c r="M53" s="77" t="n">
        <v>0</v>
      </c>
      <c r="N53" s="78" t="n">
        <v>0</v>
      </c>
      <c r="O53" s="79" t="n">
        <f aca="false">IF($AF$20="price",AW53,AF53)</f>
        <v>0</v>
      </c>
      <c r="P53" s="60" t="str">
        <f aca="false">IF(Durationmths&gt;AF$27,IF($AF$20="price", AX53, AG53),"")</f>
        <v/>
      </c>
      <c r="Q53" s="60" t="str">
        <f aca="false">IF(Durationmths&gt;AG$27,IF($AF$20="price", AY53, AH53),"")</f>
        <v/>
      </c>
      <c r="R53" s="60" t="str">
        <f aca="false">IF(Durationmths&gt;AH$27,IF($AF$20="price", AZ53, AI53),"")</f>
        <v/>
      </c>
      <c r="S53" s="60" t="str">
        <f aca="false">IF(Durationmths&gt;AI$27,IF($AF$20="price", BA53, AJ53),"")</f>
        <v/>
      </c>
      <c r="T53" s="60" t="str">
        <f aca="false">IF(Durationmths&gt;AJ$27,IF($AF$20="price", BB53, AK53),"")</f>
        <v/>
      </c>
      <c r="U53" s="60" t="str">
        <f aca="false">IF(Durationmths&gt;AK$27,IF($AF$20="price", BC53, AL53),"")</f>
        <v/>
      </c>
      <c r="V53" s="60" t="str">
        <f aca="false">IF(Durationmths&gt;AL$27,IF($AF$20="price", BD53, AM53),"")</f>
        <v/>
      </c>
      <c r="W53" s="60" t="str">
        <f aca="false">IF(Durationmths&gt;AM$27,IF($AF$20="price", BE53, AN53),"")</f>
        <v/>
      </c>
      <c r="X53" s="60" t="str">
        <f aca="false">IF(Durationmths&gt;AN$27,IF($AF$20="price", BF53, AO53),"")</f>
        <v/>
      </c>
      <c r="Y53" s="60" t="str">
        <f aca="false">IF(Durationmths&gt;AO$27,IF($AF$20="price", BG53, AP53),"")</f>
        <v/>
      </c>
      <c r="Z53" s="60" t="str">
        <f aca="false">IF(Durationmths&gt;AP$27,IF($AF$20="price", BH53, AQ53),"")</f>
        <v/>
      </c>
      <c r="AA53" s="60" t="str">
        <f aca="false">IF(Durationmths&gt;AQ$27,IF($AF$20="price", BI53, AR53),"")</f>
        <v/>
      </c>
      <c r="AB53" s="60" t="str">
        <f aca="false">IF(Durationmths&gt;AR$27,IF($AF$20="price", BJ53, AS53),"")</f>
        <v/>
      </c>
      <c r="AC53" s="60" t="str">
        <f aca="false">IF(Durationmths&gt;AS$27,IF($AF$20="price", BK53, AT53),"")</f>
        <v/>
      </c>
      <c r="AD53" s="75"/>
      <c r="AE53" s="32"/>
      <c r="AF53" s="1" t="n">
        <v>0</v>
      </c>
      <c r="AG53" s="1" t="n">
        <v>0</v>
      </c>
      <c r="AH53" s="1" t="n">
        <v>0</v>
      </c>
      <c r="AI53" s="1" t="n">
        <v>0</v>
      </c>
      <c r="AJ53" s="1" t="n">
        <v>0</v>
      </c>
      <c r="AK53" s="1" t="n">
        <v>0</v>
      </c>
      <c r="AL53" s="1" t="n">
        <v>0</v>
      </c>
      <c r="AM53" s="1" t="n">
        <v>0</v>
      </c>
      <c r="AN53" s="1" t="n">
        <v>0</v>
      </c>
      <c r="AO53" s="1" t="n">
        <v>0</v>
      </c>
      <c r="AP53" s="1" t="n">
        <v>0</v>
      </c>
      <c r="AQ53" s="1" t="n">
        <v>0</v>
      </c>
      <c r="AR53" s="1" t="n">
        <v>0</v>
      </c>
      <c r="AS53" s="1" t="n">
        <v>0</v>
      </c>
      <c r="AT53" s="1" t="n">
        <v>0</v>
      </c>
      <c r="AW53" s="1" t="n">
        <v>0</v>
      </c>
      <c r="AX53" s="1" t="n">
        <v>0</v>
      </c>
      <c r="AY53" s="1" t="n">
        <v>0</v>
      </c>
      <c r="AZ53" s="1" t="n">
        <v>0</v>
      </c>
      <c r="BA53" s="1" t="n">
        <v>0</v>
      </c>
      <c r="BB53" s="1" t="n">
        <v>0</v>
      </c>
      <c r="BC53" s="1" t="n">
        <v>0</v>
      </c>
      <c r="BD53" s="1" t="n">
        <v>0</v>
      </c>
      <c r="BE53" s="1" t="n">
        <v>0</v>
      </c>
      <c r="BF53" s="1" t="n">
        <v>0</v>
      </c>
      <c r="BG53" s="1" t="n">
        <v>0</v>
      </c>
      <c r="BH53" s="1" t="n">
        <v>0</v>
      </c>
      <c r="BI53" s="1" t="n">
        <v>0</v>
      </c>
      <c r="BJ53" s="1" t="n">
        <v>0</v>
      </c>
      <c r="BK53" s="1" t="n">
        <v>0</v>
      </c>
    </row>
    <row r="54" customFormat="false" ht="15" hidden="false" customHeight="false" outlineLevel="0" collapsed="false">
      <c r="A54" s="2"/>
      <c r="B54" s="27"/>
      <c r="AD54" s="75"/>
      <c r="AE54" s="32"/>
    </row>
    <row r="55" customFormat="false" ht="15" hidden="false" customHeight="false" outlineLevel="0" collapsed="false">
      <c r="A55" s="2" t="s">
        <v>0</v>
      </c>
      <c r="B55" s="27"/>
      <c r="AD55" s="75"/>
      <c r="AE55" s="32"/>
    </row>
    <row r="56" customFormat="false" ht="15" hidden="false" customHeight="false" outlineLevel="0" collapsed="false">
      <c r="A56" s="12" t="s">
        <v>175</v>
      </c>
      <c r="B56" s="27"/>
      <c r="AD56" s="75"/>
      <c r="AE56" s="32"/>
    </row>
    <row r="57" customFormat="false" ht="15" hidden="false" customHeight="false" outlineLevel="0" collapsed="false">
      <c r="A57" s="12" t="s">
        <v>171</v>
      </c>
      <c r="B57" s="27"/>
      <c r="AD57" s="75"/>
      <c r="AE57" s="32"/>
    </row>
    <row r="58" customFormat="false" ht="14.25" hidden="false" customHeight="false" outlineLevel="0" collapsed="false">
      <c r="A58" s="1" t="s">
        <v>176</v>
      </c>
      <c r="AD58" s="75"/>
      <c r="AE58" s="32"/>
    </row>
    <row r="59" customFormat="false" ht="14.25" hidden="false" customHeight="false" outlineLevel="0" collapsed="false">
      <c r="A59" s="2" t="s">
        <v>40</v>
      </c>
      <c r="AD59" s="75"/>
      <c r="AE59" s="32"/>
    </row>
    <row r="60" customFormat="false" ht="14.25" hidden="false" customHeight="false" outlineLevel="0" collapsed="false">
      <c r="A60" s="2" t="s">
        <v>41</v>
      </c>
      <c r="K60" s="3" t="s">
        <v>153</v>
      </c>
      <c r="M60" s="3" t="s">
        <v>155</v>
      </c>
      <c r="N60" s="9" t="s">
        <v>156</v>
      </c>
      <c r="AE60" s="32"/>
      <c r="AF60" s="9" t="str">
        <f aca="false">$AF$22</f>
        <v>VALUE fac</v>
      </c>
      <c r="AG60" s="9" t="str">
        <f aca="false">$AF$22</f>
        <v>VALUE fac</v>
      </c>
      <c r="AH60" s="9" t="str">
        <f aca="false">$AF$22</f>
        <v>VALUE fac</v>
      </c>
      <c r="AI60" s="9" t="str">
        <f aca="false">$AF$22</f>
        <v>VALUE fac</v>
      </c>
      <c r="AJ60" s="9" t="str">
        <f aca="false">$AF$22</f>
        <v>VALUE fac</v>
      </c>
      <c r="AK60" s="9" t="str">
        <f aca="false">$AF$22</f>
        <v>VALUE fac</v>
      </c>
      <c r="AL60" s="9" t="str">
        <f aca="false">$AF$22</f>
        <v>VALUE fac</v>
      </c>
      <c r="AM60" s="9" t="str">
        <f aca="false">$AF$22</f>
        <v>VALUE fac</v>
      </c>
      <c r="AN60" s="9" t="str">
        <f aca="false">$AF$22</f>
        <v>VALUE fac</v>
      </c>
      <c r="AO60" s="9" t="str">
        <f aca="false">$AF$22</f>
        <v>VALUE fac</v>
      </c>
      <c r="AP60" s="9" t="str">
        <f aca="false">$AF$22</f>
        <v>VALUE fac</v>
      </c>
      <c r="AQ60" s="9" t="str">
        <f aca="false">$AF$22</f>
        <v>VALUE fac</v>
      </c>
      <c r="AR60" s="9" t="str">
        <f aca="false">$AF$22</f>
        <v>VALUE fac</v>
      </c>
      <c r="AS60" s="9" t="str">
        <f aca="false">$AF$22</f>
        <v>VALUE fac</v>
      </c>
      <c r="AT60" s="9" t="str">
        <f aca="false">$AF$22</f>
        <v>VALUE fac</v>
      </c>
      <c r="AW60" s="9" t="str">
        <f aca="false">$AW$22</f>
        <v>VALUE price</v>
      </c>
      <c r="AX60" s="9" t="str">
        <f aca="false">$AW$22</f>
        <v>VALUE price</v>
      </c>
      <c r="AY60" s="9" t="str">
        <f aca="false">$AW$22</f>
        <v>VALUE price</v>
      </c>
      <c r="AZ60" s="9" t="str">
        <f aca="false">$AW$22</f>
        <v>VALUE price</v>
      </c>
      <c r="BA60" s="9" t="str">
        <f aca="false">$AW$22</f>
        <v>VALUE price</v>
      </c>
      <c r="BB60" s="9" t="str">
        <f aca="false">$AW$22</f>
        <v>VALUE price</v>
      </c>
      <c r="BC60" s="9" t="str">
        <f aca="false">$AW$22</f>
        <v>VALUE price</v>
      </c>
      <c r="BD60" s="9" t="str">
        <f aca="false">$AW$22</f>
        <v>VALUE price</v>
      </c>
      <c r="BE60" s="9" t="str">
        <f aca="false">$AW$22</f>
        <v>VALUE price</v>
      </c>
      <c r="BF60" s="9" t="str">
        <f aca="false">$AW$22</f>
        <v>VALUE price</v>
      </c>
      <c r="BG60" s="9" t="str">
        <f aca="false">$AW$22</f>
        <v>VALUE price</v>
      </c>
      <c r="BH60" s="9" t="str">
        <f aca="false">$AW$22</f>
        <v>VALUE price</v>
      </c>
      <c r="BI60" s="9" t="str">
        <f aca="false">$AW$22</f>
        <v>VALUE price</v>
      </c>
      <c r="BJ60" s="9" t="str">
        <f aca="false">$AW$22</f>
        <v>VALUE price</v>
      </c>
      <c r="BK60" s="9" t="str">
        <f aca="false">$AW$22</f>
        <v>VALUE price</v>
      </c>
    </row>
    <row r="61" customFormat="false" ht="14.25" hidden="false" customHeight="false" outlineLevel="0" collapsed="false">
      <c r="A61" s="2" t="s">
        <v>167</v>
      </c>
      <c r="AE61" s="32"/>
      <c r="AF61" s="1" t="n">
        <v>1</v>
      </c>
      <c r="AG61" s="1" t="n">
        <v>2</v>
      </c>
      <c r="AH61" s="1" t="n">
        <v>3</v>
      </c>
      <c r="AI61" s="1" t="n">
        <v>4</v>
      </c>
      <c r="AJ61" s="1" t="n">
        <v>5</v>
      </c>
      <c r="AK61" s="1" t="n">
        <v>6</v>
      </c>
      <c r="AL61" s="1" t="n">
        <v>7</v>
      </c>
      <c r="AM61" s="1" t="n">
        <v>8</v>
      </c>
      <c r="AN61" s="1" t="n">
        <v>9</v>
      </c>
      <c r="AO61" s="1" t="n">
        <v>10</v>
      </c>
      <c r="AP61" s="1" t="n">
        <v>11</v>
      </c>
      <c r="AQ61" s="1" t="n">
        <v>12</v>
      </c>
      <c r="AR61" s="1" t="n">
        <v>13</v>
      </c>
      <c r="AS61" s="1" t="n">
        <v>14</v>
      </c>
      <c r="AT61" s="1" t="n">
        <v>15</v>
      </c>
      <c r="AW61" s="1" t="n">
        <v>1</v>
      </c>
      <c r="AX61" s="1" t="n">
        <v>2</v>
      </c>
      <c r="AY61" s="1" t="n">
        <v>3</v>
      </c>
      <c r="AZ61" s="1" t="n">
        <v>4</v>
      </c>
      <c r="BA61" s="1" t="n">
        <v>5</v>
      </c>
      <c r="BB61" s="1" t="n">
        <v>6</v>
      </c>
      <c r="BC61" s="1" t="n">
        <v>7</v>
      </c>
      <c r="BD61" s="1" t="n">
        <v>8</v>
      </c>
      <c r="BE61" s="1" t="n">
        <v>9</v>
      </c>
      <c r="BF61" s="1" t="n">
        <v>10</v>
      </c>
      <c r="BG61" s="1" t="n">
        <v>11</v>
      </c>
      <c r="BH61" s="1" t="n">
        <v>12</v>
      </c>
      <c r="BI61" s="1" t="n">
        <v>13</v>
      </c>
      <c r="BJ61" s="1" t="n">
        <v>14</v>
      </c>
      <c r="BK61" s="1" t="n">
        <v>15</v>
      </c>
    </row>
    <row r="62" customFormat="false" ht="15" hidden="false" customHeight="false" outlineLevel="0" collapsed="false">
      <c r="A62" s="2" t="s">
        <v>173</v>
      </c>
      <c r="B62" s="27" t="s">
        <v>177</v>
      </c>
      <c r="K62" s="7" t="n">
        <v>0</v>
      </c>
      <c r="L62" s="8" t="n">
        <f aca="false">IF(K62=0,0,M62/K62)</f>
        <v>0</v>
      </c>
      <c r="M62" s="77" t="n">
        <v>0</v>
      </c>
      <c r="N62" s="78" t="n">
        <v>0</v>
      </c>
      <c r="O62" s="79" t="n">
        <f aca="false">IF($AF$20="price",AW62,AF62)</f>
        <v>0</v>
      </c>
      <c r="P62" s="60" t="str">
        <f aca="false">IF(Durationmths&gt;AF$27,IF($AF$20="price", AX62, AG62),"")</f>
        <v/>
      </c>
      <c r="Q62" s="60" t="str">
        <f aca="false">IF(Durationmths&gt;AG$27,IF($AF$20="price", AY62, AH62),"")</f>
        <v/>
      </c>
      <c r="R62" s="60" t="str">
        <f aca="false">IF(Durationmths&gt;AH$27,IF($AF$20="price", AZ62, AI62),"")</f>
        <v/>
      </c>
      <c r="S62" s="60" t="str">
        <f aca="false">IF(Durationmths&gt;AI$27,IF($AF$20="price", BA62, AJ62),"")</f>
        <v/>
      </c>
      <c r="T62" s="60" t="str">
        <f aca="false">IF(Durationmths&gt;AJ$27,IF($AF$20="price", BB62, AK62),"")</f>
        <v/>
      </c>
      <c r="U62" s="60" t="str">
        <f aca="false">IF(Durationmths&gt;AK$27,IF($AF$20="price", BC62, AL62),"")</f>
        <v/>
      </c>
      <c r="V62" s="60" t="str">
        <f aca="false">IF(Durationmths&gt;AL$27,IF($AF$20="price", BD62, AM62),"")</f>
        <v/>
      </c>
      <c r="W62" s="60" t="str">
        <f aca="false">IF(Durationmths&gt;AM$27,IF($AF$20="price", BE62, AN62),"")</f>
        <v/>
      </c>
      <c r="X62" s="60" t="str">
        <f aca="false">IF(Durationmths&gt;AN$27,IF($AF$20="price", BF62, AO62),"")</f>
        <v/>
      </c>
      <c r="Y62" s="60" t="str">
        <f aca="false">IF(Durationmths&gt;AO$27,IF($AF$20="price", BG62, AP62),"")</f>
        <v/>
      </c>
      <c r="Z62" s="60" t="str">
        <f aca="false">IF(Durationmths&gt;AP$27,IF($AF$20="price", BH62, AQ62),"")</f>
        <v/>
      </c>
      <c r="AA62" s="60" t="str">
        <f aca="false">IF(Durationmths&gt;AQ$27,IF($AF$20="price", BI62, AR62),"")</f>
        <v/>
      </c>
      <c r="AB62" s="60" t="str">
        <f aca="false">IF(Durationmths&gt;AR$27,IF($AF$20="price", BJ62, AS62),"")</f>
        <v/>
      </c>
      <c r="AC62" s="60" t="str">
        <f aca="false">IF(Durationmths&gt;AS$27,IF($AF$20="price", BK62, AT62),"")</f>
        <v/>
      </c>
      <c r="AD62" s="75"/>
      <c r="AE62" s="32"/>
      <c r="AF62" s="1" t="n">
        <v>0</v>
      </c>
      <c r="AG62" s="1" t="n">
        <v>0</v>
      </c>
      <c r="AH62" s="1" t="n">
        <v>0</v>
      </c>
      <c r="AI62" s="1" t="n">
        <v>0</v>
      </c>
      <c r="AJ62" s="1" t="n">
        <v>0</v>
      </c>
      <c r="AK62" s="1" t="n">
        <v>0</v>
      </c>
      <c r="AL62" s="1" t="n">
        <v>0</v>
      </c>
      <c r="AM62" s="1" t="n">
        <v>0</v>
      </c>
      <c r="AN62" s="1" t="n">
        <v>0</v>
      </c>
      <c r="AO62" s="1" t="n">
        <v>0</v>
      </c>
      <c r="AP62" s="1" t="n">
        <v>0</v>
      </c>
      <c r="AQ62" s="1" t="n">
        <v>0</v>
      </c>
      <c r="AR62" s="1" t="n">
        <v>0</v>
      </c>
      <c r="AS62" s="1" t="n">
        <v>0</v>
      </c>
      <c r="AT62" s="1" t="n">
        <v>0</v>
      </c>
      <c r="AW62" s="1" t="n">
        <v>0</v>
      </c>
      <c r="AX62" s="1" t="n">
        <v>0</v>
      </c>
      <c r="AY62" s="1" t="n">
        <v>0</v>
      </c>
      <c r="AZ62" s="1" t="n">
        <v>0</v>
      </c>
      <c r="BA62" s="1" t="n">
        <v>0</v>
      </c>
      <c r="BB62" s="1" t="n">
        <v>0</v>
      </c>
      <c r="BC62" s="1" t="n">
        <v>0</v>
      </c>
      <c r="BD62" s="1" t="n">
        <v>0</v>
      </c>
      <c r="BE62" s="1" t="n">
        <v>0</v>
      </c>
      <c r="BF62" s="1" t="n">
        <v>0</v>
      </c>
      <c r="BG62" s="1" t="n">
        <v>0</v>
      </c>
      <c r="BH62" s="1" t="n">
        <v>0</v>
      </c>
      <c r="BI62" s="1" t="n">
        <v>0</v>
      </c>
      <c r="BJ62" s="1" t="n">
        <v>0</v>
      </c>
      <c r="BK62" s="1" t="n">
        <v>0</v>
      </c>
    </row>
    <row r="63" customFormat="false" ht="15" hidden="false" customHeight="false" outlineLevel="0" collapsed="false">
      <c r="A63" s="2"/>
      <c r="B63" s="27"/>
      <c r="AD63" s="75"/>
      <c r="AE63" s="32"/>
    </row>
    <row r="64" customFormat="false" ht="15" hidden="false" customHeight="false" outlineLevel="0" collapsed="false">
      <c r="A64" s="2" t="s">
        <v>0</v>
      </c>
      <c r="B64" s="27"/>
      <c r="AD64" s="75"/>
      <c r="AE64" s="32"/>
    </row>
    <row r="65" customFormat="false" ht="15" hidden="false" customHeight="false" outlineLevel="0" collapsed="false">
      <c r="A65" s="12" t="s">
        <v>178</v>
      </c>
      <c r="B65" s="27"/>
      <c r="AD65" s="75"/>
      <c r="AE65" s="32"/>
    </row>
    <row r="66" customFormat="false" ht="15" hidden="false" customHeight="false" outlineLevel="0" collapsed="false">
      <c r="A66" s="12" t="s">
        <v>0</v>
      </c>
      <c r="B66" s="27"/>
      <c r="AD66" s="75"/>
      <c r="AE66" s="32"/>
    </row>
    <row r="67" customFormat="false" ht="14.25" hidden="false" customHeight="false" outlineLevel="0" collapsed="false">
      <c r="A67" s="1" t="s">
        <v>179</v>
      </c>
      <c r="AD67" s="75"/>
      <c r="AE67" s="32"/>
    </row>
    <row r="68" customFormat="false" ht="14.25" hidden="false" customHeight="false" outlineLevel="0" collapsed="false">
      <c r="A68" s="2" t="s">
        <v>40</v>
      </c>
      <c r="AD68" s="75"/>
      <c r="AE68" s="32"/>
    </row>
    <row r="69" customFormat="false" ht="14.25" hidden="false" customHeight="false" outlineLevel="0" collapsed="false">
      <c r="A69" s="2" t="s">
        <v>41</v>
      </c>
      <c r="K69" s="3" t="s">
        <v>153</v>
      </c>
      <c r="M69" s="3" t="s">
        <v>155</v>
      </c>
      <c r="N69" s="9" t="s">
        <v>156</v>
      </c>
      <c r="AE69" s="32"/>
      <c r="AF69" s="9" t="str">
        <f aca="false">$AF$22</f>
        <v>VALUE fac</v>
      </c>
      <c r="AG69" s="9" t="str">
        <f aca="false">$AF$22</f>
        <v>VALUE fac</v>
      </c>
      <c r="AH69" s="9" t="str">
        <f aca="false">$AF$22</f>
        <v>VALUE fac</v>
      </c>
      <c r="AI69" s="9" t="str">
        <f aca="false">$AF$22</f>
        <v>VALUE fac</v>
      </c>
      <c r="AJ69" s="9" t="str">
        <f aca="false">$AF$22</f>
        <v>VALUE fac</v>
      </c>
      <c r="AK69" s="9" t="str">
        <f aca="false">$AF$22</f>
        <v>VALUE fac</v>
      </c>
      <c r="AL69" s="9" t="str">
        <f aca="false">$AF$22</f>
        <v>VALUE fac</v>
      </c>
      <c r="AM69" s="9" t="str">
        <f aca="false">$AF$22</f>
        <v>VALUE fac</v>
      </c>
      <c r="AN69" s="9" t="str">
        <f aca="false">$AF$22</f>
        <v>VALUE fac</v>
      </c>
      <c r="AO69" s="9" t="str">
        <f aca="false">$AF$22</f>
        <v>VALUE fac</v>
      </c>
      <c r="AP69" s="9" t="str">
        <f aca="false">$AF$22</f>
        <v>VALUE fac</v>
      </c>
      <c r="AQ69" s="9" t="str">
        <f aca="false">$AF$22</f>
        <v>VALUE fac</v>
      </c>
      <c r="AR69" s="9" t="str">
        <f aca="false">$AF$22</f>
        <v>VALUE fac</v>
      </c>
      <c r="AS69" s="9" t="str">
        <f aca="false">$AF$22</f>
        <v>VALUE fac</v>
      </c>
      <c r="AT69" s="9" t="str">
        <f aca="false">$AF$22</f>
        <v>VALUE fac</v>
      </c>
      <c r="AW69" s="9" t="str">
        <f aca="false">$AW$22</f>
        <v>VALUE price</v>
      </c>
      <c r="AX69" s="9" t="str">
        <f aca="false">$AW$22</f>
        <v>VALUE price</v>
      </c>
      <c r="AY69" s="9" t="str">
        <f aca="false">$AW$22</f>
        <v>VALUE price</v>
      </c>
      <c r="AZ69" s="9" t="str">
        <f aca="false">$AW$22</f>
        <v>VALUE price</v>
      </c>
      <c r="BA69" s="9" t="str">
        <f aca="false">$AW$22</f>
        <v>VALUE price</v>
      </c>
      <c r="BB69" s="9" t="str">
        <f aca="false">$AW$22</f>
        <v>VALUE price</v>
      </c>
      <c r="BC69" s="9" t="str">
        <f aca="false">$AW$22</f>
        <v>VALUE price</v>
      </c>
      <c r="BD69" s="9" t="str">
        <f aca="false">$AW$22</f>
        <v>VALUE price</v>
      </c>
      <c r="BE69" s="9" t="str">
        <f aca="false">$AW$22</f>
        <v>VALUE price</v>
      </c>
      <c r="BF69" s="9" t="str">
        <f aca="false">$AW$22</f>
        <v>VALUE price</v>
      </c>
      <c r="BG69" s="9" t="str">
        <f aca="false">$AW$22</f>
        <v>VALUE price</v>
      </c>
      <c r="BH69" s="9" t="str">
        <f aca="false">$AW$22</f>
        <v>VALUE price</v>
      </c>
      <c r="BI69" s="9" t="str">
        <f aca="false">$AW$22</f>
        <v>VALUE price</v>
      </c>
      <c r="BJ69" s="9" t="str">
        <f aca="false">$AW$22</f>
        <v>VALUE price</v>
      </c>
      <c r="BK69" s="9" t="str">
        <f aca="false">$AW$22</f>
        <v>VALUE price</v>
      </c>
    </row>
    <row r="70" customFormat="false" ht="14.25" hidden="false" customHeight="false" outlineLevel="0" collapsed="false">
      <c r="A70" s="2" t="s">
        <v>167</v>
      </c>
      <c r="AE70" s="32"/>
      <c r="AF70" s="1" t="n">
        <v>1</v>
      </c>
      <c r="AG70" s="1" t="n">
        <v>2</v>
      </c>
      <c r="AH70" s="1" t="n">
        <v>3</v>
      </c>
      <c r="AI70" s="1" t="n">
        <v>4</v>
      </c>
      <c r="AJ70" s="1" t="n">
        <v>5</v>
      </c>
      <c r="AK70" s="1" t="n">
        <v>6</v>
      </c>
      <c r="AL70" s="1" t="n">
        <v>7</v>
      </c>
      <c r="AM70" s="1" t="n">
        <v>8</v>
      </c>
      <c r="AN70" s="1" t="n">
        <v>9</v>
      </c>
      <c r="AO70" s="1" t="n">
        <v>10</v>
      </c>
      <c r="AP70" s="1" t="n">
        <v>11</v>
      </c>
      <c r="AQ70" s="1" t="n">
        <v>12</v>
      </c>
      <c r="AR70" s="1" t="n">
        <v>13</v>
      </c>
      <c r="AS70" s="1" t="n">
        <v>14</v>
      </c>
      <c r="AT70" s="1" t="n">
        <v>15</v>
      </c>
      <c r="AW70" s="1" t="n">
        <v>1</v>
      </c>
      <c r="AX70" s="1" t="n">
        <v>2</v>
      </c>
      <c r="AY70" s="1" t="n">
        <v>3</v>
      </c>
      <c r="AZ70" s="1" t="n">
        <v>4</v>
      </c>
      <c r="BA70" s="1" t="n">
        <v>5</v>
      </c>
      <c r="BB70" s="1" t="n">
        <v>6</v>
      </c>
      <c r="BC70" s="1" t="n">
        <v>7</v>
      </c>
      <c r="BD70" s="1" t="n">
        <v>8</v>
      </c>
      <c r="BE70" s="1" t="n">
        <v>9</v>
      </c>
      <c r="BF70" s="1" t="n">
        <v>10</v>
      </c>
      <c r="BG70" s="1" t="n">
        <v>11</v>
      </c>
      <c r="BH70" s="1" t="n">
        <v>12</v>
      </c>
      <c r="BI70" s="1" t="n">
        <v>13</v>
      </c>
      <c r="BJ70" s="1" t="n">
        <v>14</v>
      </c>
      <c r="BK70" s="1" t="n">
        <v>15</v>
      </c>
    </row>
    <row r="71" customFormat="false" ht="15" hidden="false" customHeight="false" outlineLevel="0" collapsed="false">
      <c r="A71" s="2" t="s">
        <v>173</v>
      </c>
      <c r="B71" s="27" t="s">
        <v>180</v>
      </c>
      <c r="K71" s="7" t="n">
        <v>0</v>
      </c>
      <c r="L71" s="8" t="n">
        <f aca="false">IF(K71=0,0,M71/K71)</f>
        <v>0</v>
      </c>
      <c r="M71" s="77" t="n">
        <v>0</v>
      </c>
      <c r="N71" s="78" t="n">
        <v>0</v>
      </c>
      <c r="O71" s="79" t="n">
        <f aca="false">IF($AF$20="price",AW71,AF71)</f>
        <v>0</v>
      </c>
      <c r="P71" s="60" t="str">
        <f aca="false">IF(Durationmths&gt;AF$27,IF($AF$20="price", AX71, AG71),"")</f>
        <v/>
      </c>
      <c r="Q71" s="60" t="str">
        <f aca="false">IF(Durationmths&gt;AG$27,IF($AF$20="price", AY71, AH71),"")</f>
        <v/>
      </c>
      <c r="R71" s="60" t="str">
        <f aca="false">IF(Durationmths&gt;AH$27,IF($AF$20="price", AZ71, AI71),"")</f>
        <v/>
      </c>
      <c r="S71" s="60" t="str">
        <f aca="false">IF(Durationmths&gt;AI$27,IF($AF$20="price", BA71, AJ71),"")</f>
        <v/>
      </c>
      <c r="T71" s="60" t="str">
        <f aca="false">IF(Durationmths&gt;AJ$27,IF($AF$20="price", BB71, AK71),"")</f>
        <v/>
      </c>
      <c r="U71" s="60" t="str">
        <f aca="false">IF(Durationmths&gt;AK$27,IF($AF$20="price", BC71, AL71),"")</f>
        <v/>
      </c>
      <c r="V71" s="60" t="str">
        <f aca="false">IF(Durationmths&gt;AL$27,IF($AF$20="price", BD71, AM71),"")</f>
        <v/>
      </c>
      <c r="W71" s="60" t="str">
        <f aca="false">IF(Durationmths&gt;AM$27,IF($AF$20="price", BE71, AN71),"")</f>
        <v/>
      </c>
      <c r="X71" s="60" t="str">
        <f aca="false">IF(Durationmths&gt;AN$27,IF($AF$20="price", BF71, AO71),"")</f>
        <v/>
      </c>
      <c r="Y71" s="60" t="str">
        <f aca="false">IF(Durationmths&gt;AO$27,IF($AF$20="price", BG71, AP71),"")</f>
        <v/>
      </c>
      <c r="Z71" s="60" t="str">
        <f aca="false">IF(Durationmths&gt;AP$27,IF($AF$20="price", BH71, AQ71),"")</f>
        <v/>
      </c>
      <c r="AA71" s="60" t="str">
        <f aca="false">IF(Durationmths&gt;AQ$27,IF($AF$20="price", BI71, AR71),"")</f>
        <v/>
      </c>
      <c r="AB71" s="60" t="str">
        <f aca="false">IF(Durationmths&gt;AR$27,IF($AF$20="price", BJ71, AS71),"")</f>
        <v/>
      </c>
      <c r="AC71" s="60" t="str">
        <f aca="false">IF(Durationmths&gt;AS$27,IF($AF$20="price", BK71, AT71),"")</f>
        <v/>
      </c>
      <c r="AD71" s="75"/>
      <c r="AE71" s="32"/>
      <c r="AF71" s="1" t="n">
        <v>0</v>
      </c>
      <c r="AG71" s="1" t="n">
        <v>0</v>
      </c>
      <c r="AH71" s="1" t="n">
        <v>0</v>
      </c>
      <c r="AI71" s="1" t="n">
        <v>0</v>
      </c>
      <c r="AJ71" s="1" t="n">
        <v>0</v>
      </c>
      <c r="AK71" s="1" t="n">
        <v>0</v>
      </c>
      <c r="AL71" s="1" t="n">
        <v>0</v>
      </c>
      <c r="AM71" s="1" t="n">
        <v>0</v>
      </c>
      <c r="AN71" s="1" t="n">
        <v>0</v>
      </c>
      <c r="AO71" s="1" t="n">
        <v>0</v>
      </c>
      <c r="AP71" s="1" t="n">
        <v>0</v>
      </c>
      <c r="AQ71" s="1" t="n">
        <v>0</v>
      </c>
      <c r="AR71" s="1" t="n">
        <v>0</v>
      </c>
      <c r="AS71" s="1" t="n">
        <v>0</v>
      </c>
      <c r="AT71" s="1" t="n">
        <v>0</v>
      </c>
      <c r="AW71" s="1" t="n">
        <v>0</v>
      </c>
      <c r="AX71" s="1" t="n">
        <v>0</v>
      </c>
      <c r="AY71" s="1" t="n">
        <v>0</v>
      </c>
      <c r="AZ71" s="1" t="n">
        <v>0</v>
      </c>
      <c r="BA71" s="1" t="n">
        <v>0</v>
      </c>
      <c r="BB71" s="1" t="n">
        <v>0</v>
      </c>
      <c r="BC71" s="1" t="n">
        <v>0</v>
      </c>
      <c r="BD71" s="1" t="n">
        <v>0</v>
      </c>
      <c r="BE71" s="1" t="n">
        <v>0</v>
      </c>
      <c r="BF71" s="1" t="n">
        <v>0</v>
      </c>
      <c r="BG71" s="1" t="n">
        <v>0</v>
      </c>
      <c r="BH71" s="1" t="n">
        <v>0</v>
      </c>
      <c r="BI71" s="1" t="n">
        <v>0</v>
      </c>
      <c r="BJ71" s="1" t="n">
        <v>0</v>
      </c>
      <c r="BK71" s="1" t="n">
        <v>0</v>
      </c>
    </row>
    <row r="72" customFormat="false" ht="15" hidden="false" customHeight="false" outlineLevel="0" collapsed="false">
      <c r="A72" s="2"/>
      <c r="B72" s="27"/>
      <c r="M72" s="77"/>
      <c r="N72" s="78"/>
      <c r="AD72" s="75"/>
      <c r="AE72" s="32"/>
    </row>
    <row r="73" s="85" customFormat="true" ht="15" hidden="false" customHeight="true" outlineLevel="0" collapsed="false">
      <c r="A73" s="19"/>
      <c r="B73" s="51"/>
      <c r="C73" s="49"/>
      <c r="D73" s="49"/>
      <c r="E73" s="27"/>
      <c r="F73" s="27"/>
      <c r="G73" s="80"/>
      <c r="H73" s="27"/>
      <c r="I73" s="81"/>
      <c r="J73" s="27"/>
      <c r="K73" s="82"/>
      <c r="L73" s="83"/>
      <c r="M73" s="82"/>
      <c r="N73" s="84"/>
      <c r="O73" s="82"/>
      <c r="P73" s="82"/>
      <c r="Q73" s="82"/>
      <c r="R73" s="82"/>
      <c r="S73" s="82"/>
      <c r="T73" s="82"/>
      <c r="U73" s="82"/>
      <c r="V73" s="82"/>
      <c r="W73" s="82"/>
      <c r="X73" s="82"/>
      <c r="Y73" s="82"/>
      <c r="Z73" s="82"/>
      <c r="AA73" s="82"/>
      <c r="AB73" s="82"/>
      <c r="AC73" s="82"/>
      <c r="AD73" s="27"/>
      <c r="AE73" s="72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73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  <c r="BI73" s="27"/>
      <c r="BJ73" s="27"/>
      <c r="BK73" s="27"/>
      <c r="BL73" s="27"/>
      <c r="BM73" s="73"/>
    </row>
    <row r="74" s="85" customFormat="true" ht="15" hidden="false" customHeight="true" outlineLevel="0" collapsed="false">
      <c r="A74" s="86" t="s">
        <v>181</v>
      </c>
      <c r="B74" s="51"/>
      <c r="C74" s="49"/>
      <c r="D74" s="49"/>
      <c r="E74" s="27"/>
      <c r="F74" s="27"/>
      <c r="G74" s="80"/>
      <c r="H74" s="27"/>
      <c r="I74" s="81"/>
      <c r="J74" s="27"/>
      <c r="K74" s="82"/>
      <c r="L74" s="83"/>
      <c r="M74" s="82"/>
      <c r="N74" s="84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2"/>
      <c r="Z74" s="82"/>
      <c r="AA74" s="82"/>
      <c r="AB74" s="82"/>
      <c r="AC74" s="82"/>
      <c r="AD74" s="27"/>
      <c r="AE74" s="72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73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  <c r="BM74" s="73"/>
    </row>
    <row r="75" s="51" customFormat="true" ht="15" hidden="false" customHeight="true" outlineLevel="0" collapsed="false">
      <c r="A75" s="51" t="s">
        <v>182</v>
      </c>
      <c r="B75" s="27"/>
      <c r="C75" s="49"/>
      <c r="D75" s="1"/>
      <c r="E75" s="1"/>
      <c r="F75" s="1"/>
      <c r="G75" s="5"/>
      <c r="H75" s="1"/>
      <c r="I75" s="6"/>
      <c r="J75" s="1"/>
      <c r="K75" s="7"/>
      <c r="L75" s="8"/>
      <c r="M75" s="79"/>
      <c r="N75" s="78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9"/>
      <c r="AE75" s="32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1"/>
      <c r="AV75" s="50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1"/>
      <c r="BM75" s="50"/>
    </row>
    <row r="76" s="51" customFormat="true" ht="15" hidden="false" customHeight="true" outlineLevel="0" collapsed="false">
      <c r="A76" s="2" t="s">
        <v>40</v>
      </c>
      <c r="B76" s="27"/>
      <c r="C76" s="49"/>
      <c r="D76" s="1"/>
      <c r="E76" s="1"/>
      <c r="F76" s="1"/>
      <c r="G76" s="5"/>
      <c r="H76" s="1"/>
      <c r="I76" s="6"/>
      <c r="J76" s="1"/>
      <c r="K76" s="7"/>
      <c r="L76" s="8"/>
      <c r="M76" s="79"/>
      <c r="N76" s="78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9"/>
      <c r="AE76" s="32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1"/>
      <c r="AV76" s="50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1"/>
      <c r="BM76" s="50"/>
    </row>
    <row r="77" customFormat="false" ht="14.25" hidden="false" customHeight="false" outlineLevel="0" collapsed="false">
      <c r="A77" s="2" t="s">
        <v>41</v>
      </c>
      <c r="K77" s="3"/>
      <c r="M77" s="3" t="s">
        <v>155</v>
      </c>
      <c r="N77" s="9" t="s">
        <v>156</v>
      </c>
      <c r="AE77" s="32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W77" s="9" t="str">
        <f aca="false">$AW$22</f>
        <v>VALUE price</v>
      </c>
      <c r="AX77" s="9" t="str">
        <f aca="false">$AW$22</f>
        <v>VALUE price</v>
      </c>
      <c r="AY77" s="9" t="str">
        <f aca="false">$AW$22</f>
        <v>VALUE price</v>
      </c>
      <c r="AZ77" s="9" t="str">
        <f aca="false">$AW$22</f>
        <v>VALUE price</v>
      </c>
      <c r="BA77" s="9" t="str">
        <f aca="false">$AW$22</f>
        <v>VALUE price</v>
      </c>
      <c r="BB77" s="9" t="str">
        <f aca="false">$AW$22</f>
        <v>VALUE price</v>
      </c>
      <c r="BC77" s="9" t="str">
        <f aca="false">$AW$22</f>
        <v>VALUE price</v>
      </c>
      <c r="BD77" s="9" t="str">
        <f aca="false">$AW$22</f>
        <v>VALUE price</v>
      </c>
      <c r="BE77" s="9" t="str">
        <f aca="false">$AW$22</f>
        <v>VALUE price</v>
      </c>
      <c r="BF77" s="9" t="str">
        <f aca="false">$AW$22</f>
        <v>VALUE price</v>
      </c>
      <c r="BG77" s="9" t="str">
        <f aca="false">$AW$22</f>
        <v>VALUE price</v>
      </c>
      <c r="BH77" s="9" t="str">
        <f aca="false">$AW$22</f>
        <v>VALUE price</v>
      </c>
      <c r="BI77" s="9" t="str">
        <f aca="false">$AW$22</f>
        <v>VALUE price</v>
      </c>
      <c r="BJ77" s="9" t="str">
        <f aca="false">$AW$22</f>
        <v>VALUE price</v>
      </c>
      <c r="BK77" s="9" t="str">
        <f aca="false">$AW$22</f>
        <v>VALUE price</v>
      </c>
    </row>
    <row r="78" customFormat="false" ht="14.25" hidden="false" customHeight="false" outlineLevel="0" collapsed="false">
      <c r="A78" s="2" t="s">
        <v>167</v>
      </c>
      <c r="AE78" s="32"/>
      <c r="AW78" s="1" t="n">
        <v>1</v>
      </c>
      <c r="AX78" s="1" t="n">
        <v>2</v>
      </c>
      <c r="AY78" s="1" t="n">
        <v>3</v>
      </c>
      <c r="AZ78" s="1" t="n">
        <v>4</v>
      </c>
      <c r="BA78" s="1" t="n">
        <v>5</v>
      </c>
      <c r="BB78" s="1" t="n">
        <v>6</v>
      </c>
      <c r="BC78" s="1" t="n">
        <v>7</v>
      </c>
      <c r="BD78" s="1" t="n">
        <v>8</v>
      </c>
      <c r="BE78" s="1" t="n">
        <v>9</v>
      </c>
      <c r="BF78" s="1" t="n">
        <v>10</v>
      </c>
      <c r="BG78" s="1" t="n">
        <v>11</v>
      </c>
      <c r="BH78" s="1" t="n">
        <v>12</v>
      </c>
      <c r="BI78" s="1" t="n">
        <v>13</v>
      </c>
      <c r="BJ78" s="1" t="n">
        <v>14</v>
      </c>
      <c r="BK78" s="1" t="n">
        <v>15</v>
      </c>
    </row>
    <row r="79" customFormat="false" ht="15" hidden="false" customHeight="false" outlineLevel="0" collapsed="false">
      <c r="A79" s="2" t="s">
        <v>173</v>
      </c>
      <c r="B79" s="27" t="s">
        <v>183</v>
      </c>
      <c r="M79" s="77" t="n">
        <v>0</v>
      </c>
      <c r="N79" s="78" t="n">
        <v>0</v>
      </c>
      <c r="O79" s="79" t="str">
        <f aca="false">IF($AF$20="price", AW79, "")</f>
        <v/>
      </c>
      <c r="P79" s="60" t="str">
        <f aca="false">IF(Durationmths&gt;AF$27,IF($AF$20="price", AX79, ""),"")</f>
        <v/>
      </c>
      <c r="Q79" s="60" t="str">
        <f aca="false">IF(Durationmths&gt;AG$27,IF($AF$20="price", AY79, ""),"")</f>
        <v/>
      </c>
      <c r="R79" s="60" t="str">
        <f aca="false">IF(Durationmths&gt;AH$27,IF($AF$20="price", AZ79, ""),"")</f>
        <v/>
      </c>
      <c r="S79" s="60" t="str">
        <f aca="false">IF(Durationmths&gt;AI$27,IF($AF$20="price", BA79, ""),"")</f>
        <v/>
      </c>
      <c r="T79" s="60" t="str">
        <f aca="false">IF(Durationmths&gt;AJ$27,IF($AF$20="price", BB79, ""),"")</f>
        <v/>
      </c>
      <c r="U79" s="60" t="str">
        <f aca="false">IF(Durationmths&gt;AK$27,IF($AF$20="price", BC79, ""),"")</f>
        <v/>
      </c>
      <c r="V79" s="60" t="str">
        <f aca="false">IF(Durationmths&gt;AL$27,IF($AF$20="price", BD79, ""),"")</f>
        <v/>
      </c>
      <c r="W79" s="60" t="str">
        <f aca="false">IF(Durationmths&gt;AM$27,IF($AF$20="price", BE79, ""),"")</f>
        <v/>
      </c>
      <c r="X79" s="60" t="str">
        <f aca="false">IF(Durationmths&gt;AN$27,IF($AF$20="price", BF79, ""),"")</f>
        <v/>
      </c>
      <c r="Y79" s="60" t="str">
        <f aca="false">IF(Durationmths&gt;AO$27,IF($AF$20="price", BG79, ""),"")</f>
        <v/>
      </c>
      <c r="Z79" s="60" t="str">
        <f aca="false">IF(Durationmths&gt;AP$27,IF($AF$20="price", BH79, ""),"")</f>
        <v/>
      </c>
      <c r="AA79" s="60" t="str">
        <f aca="false">IF(Durationmths&gt;AQ$27,IF($AF$20="price", BI79, ""),"")</f>
        <v/>
      </c>
      <c r="AB79" s="60" t="str">
        <f aca="false">IF(Durationmths&gt;AR$27,IF($AF$20="price", BJ79, ""),"")</f>
        <v/>
      </c>
      <c r="AC79" s="60" t="str">
        <f aca="false">IF(Durationmths&gt;AS$27,IF($AF$20="price", BK79, ""),"")</f>
        <v/>
      </c>
      <c r="AD79" s="75"/>
      <c r="AE79" s="32"/>
      <c r="AW79" s="1" t="n">
        <v>0</v>
      </c>
      <c r="AX79" s="1" t="n">
        <v>0</v>
      </c>
      <c r="AY79" s="1" t="n">
        <v>0</v>
      </c>
      <c r="AZ79" s="1" t="n">
        <v>0</v>
      </c>
      <c r="BA79" s="1" t="n">
        <v>0</v>
      </c>
      <c r="BB79" s="1" t="n">
        <v>0</v>
      </c>
      <c r="BC79" s="1" t="n">
        <v>0</v>
      </c>
      <c r="BD79" s="1" t="n">
        <v>0</v>
      </c>
      <c r="BE79" s="1" t="n">
        <v>0</v>
      </c>
      <c r="BF79" s="1" t="n">
        <v>0</v>
      </c>
      <c r="BG79" s="1" t="n">
        <v>0</v>
      </c>
      <c r="BH79" s="1" t="n">
        <v>0</v>
      </c>
      <c r="BI79" s="1" t="n">
        <v>0</v>
      </c>
      <c r="BJ79" s="1" t="n">
        <v>0</v>
      </c>
      <c r="BK79" s="1" t="n">
        <v>0</v>
      </c>
    </row>
    <row r="80" s="51" customFormat="true" ht="12.75" hidden="false" customHeight="true" outlineLevel="0" collapsed="false">
      <c r="A80" s="19"/>
      <c r="B80" s="27"/>
      <c r="C80" s="49"/>
      <c r="D80" s="1"/>
      <c r="E80" s="1"/>
      <c r="F80" s="1"/>
      <c r="G80" s="5"/>
      <c r="H80" s="1"/>
      <c r="I80" s="6"/>
      <c r="J80" s="1"/>
      <c r="K80" s="7"/>
      <c r="L80" s="8"/>
      <c r="M80" s="79"/>
      <c r="N80" s="78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9"/>
      <c r="AE80" s="32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1"/>
      <c r="AV80" s="50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1"/>
      <c r="BM80" s="50"/>
    </row>
    <row r="81" s="51" customFormat="true" ht="12.75" hidden="false" customHeight="true" outlineLevel="0" collapsed="false">
      <c r="A81" s="19"/>
      <c r="B81" s="27"/>
      <c r="C81" s="49"/>
      <c r="D81" s="1"/>
      <c r="E81" s="1"/>
      <c r="F81" s="1"/>
      <c r="G81" s="5"/>
      <c r="H81" s="1"/>
      <c r="I81" s="6"/>
      <c r="J81" s="1"/>
      <c r="K81" s="7"/>
      <c r="L81" s="8"/>
      <c r="M81" s="79"/>
      <c r="N81" s="78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9"/>
      <c r="AE81" s="32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1"/>
      <c r="AV81" s="50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1"/>
      <c r="BM81" s="50"/>
    </row>
    <row r="82" s="85" customFormat="true" ht="12.75" hidden="false" customHeight="true" outlineLevel="0" collapsed="false">
      <c r="A82" s="63"/>
      <c r="B82" s="27"/>
      <c r="C82" s="87"/>
      <c r="D82" s="27"/>
      <c r="E82" s="27"/>
      <c r="F82" s="27"/>
      <c r="G82" s="80"/>
      <c r="H82" s="27"/>
      <c r="I82" s="81"/>
      <c r="J82" s="27"/>
      <c r="K82" s="82"/>
      <c r="L82" s="83"/>
      <c r="M82" s="82"/>
      <c r="N82" s="84"/>
      <c r="O82" s="82"/>
      <c r="P82" s="82"/>
      <c r="Q82" s="82"/>
      <c r="R82" s="82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4"/>
      <c r="AE82" s="32"/>
      <c r="AF82" s="84"/>
      <c r="AG82" s="84"/>
      <c r="AH82" s="84"/>
      <c r="AI82" s="84"/>
      <c r="AJ82" s="84"/>
      <c r="AK82" s="84"/>
      <c r="AL82" s="84"/>
      <c r="AM82" s="84"/>
      <c r="AN82" s="84"/>
      <c r="AO82" s="84"/>
      <c r="AP82" s="84"/>
      <c r="AQ82" s="84"/>
      <c r="AR82" s="84"/>
      <c r="AS82" s="84"/>
      <c r="AT82" s="84"/>
      <c r="AU82" s="27"/>
      <c r="AV82" s="73"/>
      <c r="AW82" s="84"/>
      <c r="AX82" s="84"/>
      <c r="AY82" s="84"/>
      <c r="AZ82" s="84"/>
      <c r="BA82" s="84"/>
      <c r="BB82" s="84"/>
      <c r="BC82" s="84"/>
      <c r="BD82" s="84"/>
      <c r="BE82" s="84"/>
      <c r="BF82" s="84"/>
      <c r="BG82" s="84"/>
      <c r="BH82" s="84"/>
      <c r="BI82" s="84"/>
      <c r="BJ82" s="84"/>
      <c r="BK82" s="84"/>
      <c r="BL82" s="27"/>
      <c r="BM82" s="73"/>
    </row>
    <row r="83" s="98" customFormat="true" ht="17.25" hidden="false" customHeight="true" outlineLevel="0" collapsed="false">
      <c r="A83" s="88"/>
      <c r="B83" s="89" t="s">
        <v>184</v>
      </c>
      <c r="C83" s="90"/>
      <c r="D83" s="89"/>
      <c r="E83" s="89"/>
      <c r="F83" s="89"/>
      <c r="G83" s="91"/>
      <c r="H83" s="89"/>
      <c r="I83" s="92"/>
      <c r="J83" s="89"/>
      <c r="K83" s="93" t="n">
        <f aca="false">IF($C$22&gt;0.01,SUBTOTAL(109,K36,K45,K53,K62,K71),0)</f>
        <v>0</v>
      </c>
      <c r="L83" s="94"/>
      <c r="M83" s="95" t="n">
        <f aca="false">IF($C$22&gt;0.01,SUBTOTAL(109,M36,M45,M53,M62,M71,M79),0)</f>
        <v>0</v>
      </c>
      <c r="N83" s="96" t="n">
        <f aca="false">IF($C$22&gt;0.01,SUBTOTAL(109,N36,N45,N53,N62,N71,N79),0)</f>
        <v>0</v>
      </c>
      <c r="O83" s="93" t="n">
        <f aca="false">IF($C$22&gt;0.01,SUBTOTAL(109,O36,O45,O53,O62,O71,O79),0)</f>
        <v>0</v>
      </c>
      <c r="P83" s="93" t="str">
        <f aca="false">IF(Durationmths&gt;AF$27,SUBTOTAL(109,P36,P45,P53,P62,P71,P79),"")</f>
        <v/>
      </c>
      <c r="Q83" s="93" t="str">
        <f aca="false">IF(Durationmths&gt;AG$27,SUBTOTAL(109,Q36,Q45,Q53,Q62,Q71,Q79),"")</f>
        <v/>
      </c>
      <c r="R83" s="93" t="str">
        <f aca="false">IF(Durationmths&gt;AH$27,SUBTOTAL(109,R36,R45,R53,R62,R71,R79),"")</f>
        <v/>
      </c>
      <c r="S83" s="93" t="str">
        <f aca="false">IF(Durationmths&gt;AI$27,SUBTOTAL(109,S36,S45,S53,S62,S71,S79),"")</f>
        <v/>
      </c>
      <c r="T83" s="93" t="str">
        <f aca="false">IF(Durationmths&gt;AJ$27,SUBTOTAL(109,T36,T45,T53,T62,T71,T79),"")</f>
        <v/>
      </c>
      <c r="U83" s="93" t="str">
        <f aca="false">IF(Durationmths&gt;AK$27,SUBTOTAL(109,U36,U45,U53,U62,U71,U79),"")</f>
        <v/>
      </c>
      <c r="V83" s="93" t="str">
        <f aca="false">IF(Durationmths&gt;AL$27,SUBTOTAL(109,V36,V45,V53,V62,V71,V79),"")</f>
        <v/>
      </c>
      <c r="W83" s="93" t="str">
        <f aca="false">IF(Durationmths&gt;AM$27,SUBTOTAL(109,W36,W45,W53,W62,W71,W79),"")</f>
        <v/>
      </c>
      <c r="X83" s="93" t="str">
        <f aca="false">IF(Durationmths&gt;AN$27,SUBTOTAL(109,X36,X45,X53,X62,X71,X79),"")</f>
        <v/>
      </c>
      <c r="Y83" s="93" t="str">
        <f aca="false">IF(Durationmths&gt;AO$27,SUBTOTAL(109,Y36,Y45,Y53,Y62,Y71,Y79),"")</f>
        <v/>
      </c>
      <c r="Z83" s="93" t="str">
        <f aca="false">IF(Durationmths&gt;AP$27,SUBTOTAL(109,Z36,Z45,Z53,Z62,Z71,Z79),"")</f>
        <v/>
      </c>
      <c r="AA83" s="93" t="str">
        <f aca="false">IF(Durationmths&gt;AQ$27,SUBTOTAL(109,AA36,AA45,AA53,AA62,AA71,AA79),"")</f>
        <v/>
      </c>
      <c r="AB83" s="93" t="str">
        <f aca="false">IF(Durationmths&gt;AR$27,SUBTOTAL(109,AB36,AB45,AB53,AB62,AB71,AB79),"")</f>
        <v/>
      </c>
      <c r="AC83" s="93" t="str">
        <f aca="false">IF(Durationmths&gt;AS$27,SUBTOTAL(109,AC36,AC45,AC53,AC62,AC71,AC79),"")</f>
        <v/>
      </c>
      <c r="AD83" s="96"/>
      <c r="AE83" s="97"/>
      <c r="AF83" s="96"/>
      <c r="AG83" s="96"/>
      <c r="AH83" s="96"/>
      <c r="AI83" s="96"/>
      <c r="AJ83" s="96"/>
      <c r="AK83" s="96"/>
      <c r="AL83" s="96"/>
      <c r="AM83" s="96"/>
      <c r="AN83" s="96"/>
      <c r="AO83" s="96"/>
      <c r="AP83" s="96"/>
      <c r="AQ83" s="96"/>
      <c r="AR83" s="96"/>
      <c r="AS83" s="96"/>
      <c r="AT83" s="96"/>
      <c r="AU83" s="89"/>
      <c r="AV83" s="73"/>
      <c r="AW83" s="96"/>
      <c r="AX83" s="96"/>
      <c r="AY83" s="96"/>
      <c r="AZ83" s="96"/>
      <c r="BA83" s="96"/>
      <c r="BB83" s="96"/>
      <c r="BC83" s="96"/>
      <c r="BD83" s="96"/>
      <c r="BE83" s="96"/>
      <c r="BF83" s="96"/>
      <c r="BG83" s="96"/>
      <c r="BH83" s="96"/>
      <c r="BI83" s="96"/>
      <c r="BJ83" s="96"/>
      <c r="BK83" s="96"/>
      <c r="BL83" s="89"/>
      <c r="BM83" s="73"/>
    </row>
    <row r="84" s="85" customFormat="true" ht="12.75" hidden="false" customHeight="true" outlineLevel="0" collapsed="false">
      <c r="A84" s="99"/>
      <c r="B84" s="27"/>
      <c r="C84" s="87"/>
      <c r="D84" s="27"/>
      <c r="E84" s="27"/>
      <c r="F84" s="27"/>
      <c r="G84" s="80"/>
      <c r="H84" s="27"/>
      <c r="I84" s="81"/>
      <c r="J84" s="27"/>
      <c r="K84" s="82"/>
      <c r="L84" s="83"/>
      <c r="M84" s="82"/>
      <c r="N84" s="84"/>
      <c r="O84" s="82"/>
      <c r="P84" s="82"/>
      <c r="Q84" s="82"/>
      <c r="R84" s="82"/>
      <c r="S84" s="82"/>
      <c r="T84" s="82"/>
      <c r="U84" s="82"/>
      <c r="V84" s="82"/>
      <c r="W84" s="82"/>
      <c r="X84" s="82"/>
      <c r="Y84" s="82"/>
      <c r="Z84" s="82"/>
      <c r="AA84" s="82"/>
      <c r="AB84" s="82"/>
      <c r="AC84" s="82"/>
      <c r="AD84" s="84"/>
      <c r="AE84" s="32"/>
      <c r="AF84" s="84"/>
      <c r="AG84" s="84"/>
      <c r="AH84" s="84"/>
      <c r="AI84" s="84"/>
      <c r="AJ84" s="84"/>
      <c r="AK84" s="84"/>
      <c r="AL84" s="84"/>
      <c r="AM84" s="84"/>
      <c r="AN84" s="84"/>
      <c r="AO84" s="84"/>
      <c r="AP84" s="84"/>
      <c r="AQ84" s="84"/>
      <c r="AR84" s="84"/>
      <c r="AS84" s="84"/>
      <c r="AT84" s="84"/>
      <c r="AU84" s="27"/>
      <c r="AV84" s="73"/>
      <c r="AW84" s="84"/>
      <c r="AX84" s="84"/>
      <c r="AY84" s="84"/>
      <c r="AZ84" s="84"/>
      <c r="BA84" s="84"/>
      <c r="BB84" s="84"/>
      <c r="BC84" s="84"/>
      <c r="BD84" s="84"/>
      <c r="BE84" s="84"/>
      <c r="BF84" s="84"/>
      <c r="BG84" s="84"/>
      <c r="BH84" s="84"/>
      <c r="BI84" s="84"/>
      <c r="BJ84" s="84"/>
      <c r="BK84" s="84"/>
      <c r="BL84" s="27"/>
      <c r="BM84" s="73"/>
    </row>
    <row r="85" s="85" customFormat="true" ht="12.75" hidden="false" customHeight="true" outlineLevel="0" collapsed="false">
      <c r="A85" s="63"/>
      <c r="B85" s="27" t="s">
        <v>185</v>
      </c>
      <c r="C85" s="87"/>
      <c r="D85" s="27"/>
      <c r="E85" s="27"/>
      <c r="F85" s="27"/>
      <c r="G85" s="80"/>
      <c r="H85" s="27"/>
      <c r="I85" s="81"/>
      <c r="J85" s="27"/>
      <c r="K85" s="82"/>
      <c r="L85" s="83"/>
      <c r="M85" s="82"/>
      <c r="N85" s="84"/>
      <c r="O85" s="82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32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4"/>
      <c r="AS85" s="84"/>
      <c r="AT85" s="84"/>
      <c r="AU85" s="27"/>
      <c r="AV85" s="73"/>
      <c r="AW85" s="84"/>
      <c r="AX85" s="84"/>
      <c r="AY85" s="84"/>
      <c r="AZ85" s="84"/>
      <c r="BA85" s="84"/>
      <c r="BB85" s="84"/>
      <c r="BC85" s="84"/>
      <c r="BD85" s="84"/>
      <c r="BE85" s="84"/>
      <c r="BF85" s="84"/>
      <c r="BG85" s="84"/>
      <c r="BH85" s="84"/>
      <c r="BI85" s="84"/>
      <c r="BJ85" s="84"/>
      <c r="BK85" s="84"/>
      <c r="BL85" s="27"/>
      <c r="BM85" s="73"/>
    </row>
    <row r="86" s="85" customFormat="true" ht="15" hidden="false" customHeight="true" outlineLevel="0" collapsed="false">
      <c r="A86" s="86" t="s">
        <v>186</v>
      </c>
      <c r="B86" s="27"/>
      <c r="C86" s="87"/>
      <c r="D86" s="27"/>
      <c r="E86" s="27"/>
      <c r="F86" s="27"/>
      <c r="G86" s="80"/>
      <c r="H86" s="27"/>
      <c r="I86" s="81"/>
      <c r="J86" s="27"/>
      <c r="K86" s="82"/>
      <c r="L86" s="83"/>
      <c r="M86" s="82"/>
      <c r="N86" s="84"/>
      <c r="O86" s="82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32"/>
      <c r="AF86" s="84"/>
      <c r="AG86" s="84"/>
      <c r="AH86" s="84"/>
      <c r="AI86" s="84"/>
      <c r="AJ86" s="84"/>
      <c r="AK86" s="84"/>
      <c r="AL86" s="84"/>
      <c r="AM86" s="84"/>
      <c r="AN86" s="84"/>
      <c r="AO86" s="84"/>
      <c r="AP86" s="84"/>
      <c r="AQ86" s="84"/>
      <c r="AR86" s="84"/>
      <c r="AS86" s="84"/>
      <c r="AT86" s="84"/>
      <c r="AU86" s="27"/>
      <c r="AV86" s="73"/>
      <c r="AW86" s="84"/>
      <c r="AX86" s="84"/>
      <c r="AY86" s="84"/>
      <c r="AZ86" s="84"/>
      <c r="BA86" s="84"/>
      <c r="BB86" s="84"/>
      <c r="BC86" s="84"/>
      <c r="BD86" s="84"/>
      <c r="BE86" s="84"/>
      <c r="BF86" s="84"/>
      <c r="BG86" s="84"/>
      <c r="BH86" s="84"/>
      <c r="BI86" s="84"/>
      <c r="BJ86" s="84"/>
      <c r="BK86" s="84"/>
      <c r="BL86" s="27"/>
      <c r="BM86" s="73"/>
    </row>
    <row r="87" s="85" customFormat="true" ht="12.75" hidden="false" customHeight="true" outlineLevel="0" collapsed="false">
      <c r="A87" s="85" t="s">
        <v>187</v>
      </c>
      <c r="B87" s="27"/>
      <c r="C87" s="87"/>
      <c r="D87" s="27"/>
      <c r="E87" s="27"/>
      <c r="F87" s="27"/>
      <c r="G87" s="80"/>
      <c r="H87" s="27"/>
      <c r="I87" s="81"/>
      <c r="J87" s="27"/>
      <c r="K87" s="82"/>
      <c r="L87" s="83"/>
      <c r="M87" s="82"/>
      <c r="N87" s="84"/>
      <c r="O87" s="82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32"/>
      <c r="AF87" s="84"/>
      <c r="AG87" s="84"/>
      <c r="AH87" s="84"/>
      <c r="AI87" s="84"/>
      <c r="AJ87" s="84"/>
      <c r="AK87" s="84"/>
      <c r="AL87" s="84"/>
      <c r="AM87" s="84"/>
      <c r="AN87" s="84"/>
      <c r="AO87" s="84"/>
      <c r="AP87" s="84"/>
      <c r="AQ87" s="84"/>
      <c r="AR87" s="84"/>
      <c r="AS87" s="84"/>
      <c r="AT87" s="84"/>
      <c r="AU87" s="27"/>
      <c r="AV87" s="73"/>
      <c r="AW87" s="84"/>
      <c r="AX87" s="84"/>
      <c r="AY87" s="84"/>
      <c r="AZ87" s="84"/>
      <c r="BA87" s="84"/>
      <c r="BB87" s="84"/>
      <c r="BC87" s="84"/>
      <c r="BD87" s="84"/>
      <c r="BE87" s="84"/>
      <c r="BF87" s="84"/>
      <c r="BG87" s="84"/>
      <c r="BH87" s="84"/>
      <c r="BI87" s="84"/>
      <c r="BJ87" s="84"/>
      <c r="BK87" s="84"/>
      <c r="BL87" s="27"/>
      <c r="BM87" s="73"/>
    </row>
    <row r="88" s="85" customFormat="true" ht="12.75" hidden="false" customHeight="true" outlineLevel="0" collapsed="false">
      <c r="A88" s="85" t="s">
        <v>188</v>
      </c>
      <c r="B88" s="27"/>
      <c r="C88" s="87"/>
      <c r="D88" s="27"/>
      <c r="E88" s="27"/>
      <c r="F88" s="27"/>
      <c r="G88" s="80"/>
      <c r="H88" s="27"/>
      <c r="I88" s="81"/>
      <c r="J88" s="27"/>
      <c r="K88" s="82"/>
      <c r="L88" s="83"/>
      <c r="M88" s="82"/>
      <c r="N88" s="84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82"/>
      <c r="AD88" s="84"/>
      <c r="AE88" s="32"/>
      <c r="AF88" s="84"/>
      <c r="AG88" s="84"/>
      <c r="AH88" s="84"/>
      <c r="AI88" s="84"/>
      <c r="AJ88" s="84"/>
      <c r="AK88" s="84"/>
      <c r="AL88" s="84"/>
      <c r="AM88" s="84"/>
      <c r="AN88" s="84"/>
      <c r="AO88" s="84"/>
      <c r="AP88" s="84"/>
      <c r="AQ88" s="84"/>
      <c r="AR88" s="84"/>
      <c r="AS88" s="84"/>
      <c r="AT88" s="84"/>
      <c r="AU88" s="27"/>
      <c r="AV88" s="73"/>
      <c r="AW88" s="84"/>
      <c r="AX88" s="84"/>
      <c r="AY88" s="84"/>
      <c r="AZ88" s="84"/>
      <c r="BA88" s="84"/>
      <c r="BB88" s="84"/>
      <c r="BC88" s="84"/>
      <c r="BD88" s="84"/>
      <c r="BE88" s="84"/>
      <c r="BF88" s="84"/>
      <c r="BG88" s="84"/>
      <c r="BH88" s="84"/>
      <c r="BI88" s="84"/>
      <c r="BJ88" s="84"/>
      <c r="BK88" s="84"/>
      <c r="BL88" s="27"/>
      <c r="BM88" s="73"/>
    </row>
    <row r="89" s="85" customFormat="true" ht="12.75" hidden="false" customHeight="true" outlineLevel="0" collapsed="false">
      <c r="A89" s="85" t="s">
        <v>189</v>
      </c>
      <c r="B89" s="27"/>
      <c r="C89" s="87"/>
      <c r="D89" s="27"/>
      <c r="E89" s="27"/>
      <c r="F89" s="27"/>
      <c r="G89" s="80"/>
      <c r="H89" s="27"/>
      <c r="I89" s="81"/>
      <c r="J89" s="27"/>
      <c r="K89" s="82"/>
      <c r="L89" s="83"/>
      <c r="M89" s="82"/>
      <c r="N89" s="84"/>
      <c r="O89" s="82"/>
      <c r="P89" s="82"/>
      <c r="Q89" s="82"/>
      <c r="R89" s="82"/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4"/>
      <c r="AE89" s="32"/>
      <c r="AF89" s="84"/>
      <c r="AG89" s="84"/>
      <c r="AH89" s="84"/>
      <c r="AI89" s="84"/>
      <c r="AJ89" s="84"/>
      <c r="AK89" s="84"/>
      <c r="AL89" s="84"/>
      <c r="AM89" s="84"/>
      <c r="AN89" s="84"/>
      <c r="AO89" s="84"/>
      <c r="AP89" s="84"/>
      <c r="AQ89" s="84"/>
      <c r="AR89" s="84"/>
      <c r="AS89" s="84"/>
      <c r="AT89" s="84"/>
      <c r="AU89" s="27"/>
      <c r="AV89" s="73"/>
      <c r="AW89" s="84"/>
      <c r="AX89" s="84"/>
      <c r="AY89" s="84"/>
      <c r="AZ89" s="84"/>
      <c r="BA89" s="84"/>
      <c r="BB89" s="84"/>
      <c r="BC89" s="84"/>
      <c r="BD89" s="84"/>
      <c r="BE89" s="84"/>
      <c r="BF89" s="84"/>
      <c r="BG89" s="84"/>
      <c r="BH89" s="84"/>
      <c r="BI89" s="84"/>
      <c r="BJ89" s="84"/>
      <c r="BK89" s="84"/>
      <c r="BL89" s="27"/>
      <c r="BM89" s="73"/>
    </row>
    <row r="90" s="85" customFormat="true" ht="12.75" hidden="false" customHeight="true" outlineLevel="0" collapsed="false">
      <c r="A90" s="85" t="s">
        <v>190</v>
      </c>
      <c r="B90" s="27"/>
      <c r="C90" s="87"/>
      <c r="D90" s="27"/>
      <c r="E90" s="27"/>
      <c r="F90" s="27"/>
      <c r="G90" s="80"/>
      <c r="H90" s="27"/>
      <c r="I90" s="81"/>
      <c r="J90" s="27"/>
      <c r="K90" s="82"/>
      <c r="L90" s="83"/>
      <c r="M90" s="82"/>
      <c r="N90" s="84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4"/>
      <c r="AE90" s="32"/>
      <c r="AF90" s="84"/>
      <c r="AG90" s="84"/>
      <c r="AH90" s="84"/>
      <c r="AI90" s="84"/>
      <c r="AJ90" s="84"/>
      <c r="AK90" s="84"/>
      <c r="AL90" s="84"/>
      <c r="AM90" s="84"/>
      <c r="AN90" s="84"/>
      <c r="AO90" s="84"/>
      <c r="AP90" s="84"/>
      <c r="AQ90" s="84"/>
      <c r="AR90" s="84"/>
      <c r="AS90" s="84"/>
      <c r="AT90" s="84"/>
      <c r="AU90" s="27"/>
      <c r="AV90" s="73"/>
      <c r="AW90" s="84"/>
      <c r="AX90" s="84"/>
      <c r="AY90" s="84"/>
      <c r="AZ90" s="84"/>
      <c r="BA90" s="84"/>
      <c r="BB90" s="84"/>
      <c r="BC90" s="84"/>
      <c r="BD90" s="84"/>
      <c r="BE90" s="84"/>
      <c r="BF90" s="84"/>
      <c r="BG90" s="84"/>
      <c r="BH90" s="84"/>
      <c r="BI90" s="84"/>
      <c r="BJ90" s="84"/>
      <c r="BK90" s="84"/>
      <c r="BL90" s="27"/>
      <c r="BM90" s="73"/>
    </row>
    <row r="91" s="85" customFormat="true" ht="12.75" hidden="false" customHeight="true" outlineLevel="0" collapsed="false">
      <c r="A91" s="19" t="s">
        <v>40</v>
      </c>
      <c r="B91" s="27"/>
      <c r="C91" s="87"/>
      <c r="D91" s="27"/>
      <c r="E91" s="27"/>
      <c r="F91" s="27"/>
      <c r="G91" s="80"/>
      <c r="H91" s="27"/>
      <c r="I91" s="81"/>
      <c r="J91" s="27"/>
      <c r="K91" s="82"/>
      <c r="L91" s="83"/>
      <c r="M91" s="82"/>
      <c r="N91" s="84"/>
      <c r="O91" s="82"/>
      <c r="P91" s="82"/>
      <c r="Q91" s="82"/>
      <c r="R91" s="82"/>
      <c r="S91" s="82"/>
      <c r="T91" s="82"/>
      <c r="U91" s="82"/>
      <c r="V91" s="82"/>
      <c r="W91" s="82"/>
      <c r="X91" s="82"/>
      <c r="Y91" s="82"/>
      <c r="Z91" s="82"/>
      <c r="AA91" s="82"/>
      <c r="AB91" s="82"/>
      <c r="AC91" s="82"/>
      <c r="AD91" s="84"/>
      <c r="AE91" s="32"/>
      <c r="AF91" s="84"/>
      <c r="AG91" s="84"/>
      <c r="AH91" s="84"/>
      <c r="AI91" s="84"/>
      <c r="AJ91" s="84"/>
      <c r="AK91" s="84"/>
      <c r="AL91" s="84"/>
      <c r="AM91" s="84"/>
      <c r="AN91" s="84"/>
      <c r="AO91" s="84"/>
      <c r="AP91" s="84"/>
      <c r="AQ91" s="84"/>
      <c r="AR91" s="84"/>
      <c r="AS91" s="84"/>
      <c r="AT91" s="84"/>
      <c r="AU91" s="27"/>
      <c r="AV91" s="73"/>
      <c r="AW91" s="84"/>
      <c r="AX91" s="84"/>
      <c r="AY91" s="84"/>
      <c r="AZ91" s="84"/>
      <c r="BA91" s="84"/>
      <c r="BB91" s="84"/>
      <c r="BC91" s="84"/>
      <c r="BD91" s="84"/>
      <c r="BE91" s="84"/>
      <c r="BF91" s="84"/>
      <c r="BG91" s="84"/>
      <c r="BH91" s="84"/>
      <c r="BI91" s="84"/>
      <c r="BJ91" s="84"/>
      <c r="BK91" s="84"/>
      <c r="BL91" s="27"/>
      <c r="BM91" s="73"/>
    </row>
    <row r="92" s="85" customFormat="true" ht="12.75" hidden="false" customHeight="true" outlineLevel="0" collapsed="false">
      <c r="A92" s="19" t="s">
        <v>41</v>
      </c>
      <c r="B92" s="27"/>
      <c r="C92" s="49" t="s">
        <v>191</v>
      </c>
      <c r="D92" s="1" t="s">
        <v>192</v>
      </c>
      <c r="E92" s="27"/>
      <c r="F92" s="27"/>
      <c r="G92" s="80"/>
      <c r="H92" s="27"/>
      <c r="I92" s="81"/>
      <c r="J92" s="27"/>
      <c r="K92" s="3" t="s">
        <v>193</v>
      </c>
      <c r="L92" s="8"/>
      <c r="M92" s="7" t="s">
        <v>194</v>
      </c>
      <c r="N92" s="9" t="s">
        <v>195</v>
      </c>
      <c r="O92" s="82"/>
      <c r="P92" s="82"/>
      <c r="Q92" s="82"/>
      <c r="R92" s="82"/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4"/>
      <c r="AE92" s="32"/>
      <c r="AF92" s="84"/>
      <c r="AG92" s="84"/>
      <c r="AH92" s="84"/>
      <c r="AI92" s="84"/>
      <c r="AJ92" s="84"/>
      <c r="AK92" s="84"/>
      <c r="AL92" s="84"/>
      <c r="AM92" s="84"/>
      <c r="AN92" s="84"/>
      <c r="AO92" s="84"/>
      <c r="AP92" s="84"/>
      <c r="AQ92" s="84"/>
      <c r="AR92" s="84"/>
      <c r="AS92" s="84"/>
      <c r="AT92" s="84"/>
      <c r="AU92" s="27"/>
      <c r="AV92" s="73"/>
      <c r="AW92" s="84"/>
      <c r="AX92" s="84"/>
      <c r="AY92" s="84"/>
      <c r="AZ92" s="84"/>
      <c r="BA92" s="84"/>
      <c r="BB92" s="84"/>
      <c r="BC92" s="84"/>
      <c r="BD92" s="84"/>
      <c r="BE92" s="84"/>
      <c r="BF92" s="84"/>
      <c r="BG92" s="84"/>
      <c r="BH92" s="84"/>
      <c r="BI92" s="84"/>
      <c r="BJ92" s="84"/>
      <c r="BK92" s="84"/>
      <c r="BL92" s="27"/>
      <c r="BM92" s="73"/>
    </row>
    <row r="93" s="51" customFormat="true" ht="12.75" hidden="false" customHeight="true" outlineLevel="0" collapsed="false">
      <c r="A93" s="19" t="s">
        <v>74</v>
      </c>
      <c r="B93" s="1"/>
      <c r="C93" s="5"/>
      <c r="D93" s="1"/>
      <c r="E93" s="1"/>
      <c r="F93" s="1"/>
      <c r="G93" s="5"/>
      <c r="H93" s="1"/>
      <c r="I93" s="6"/>
      <c r="J93" s="1"/>
      <c r="K93" s="7" t="n">
        <v>0</v>
      </c>
      <c r="L93" s="8"/>
      <c r="M93" s="7" t="n">
        <v>0</v>
      </c>
      <c r="N93" s="9" t="n">
        <v>0</v>
      </c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9"/>
      <c r="AE93" s="32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1"/>
      <c r="AV93" s="50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1"/>
      <c r="BM93" s="50"/>
    </row>
    <row r="94" s="85" customFormat="true" ht="12.75" hidden="false" customHeight="true" outlineLevel="0" collapsed="false">
      <c r="A94" s="63"/>
      <c r="B94" s="27" t="s">
        <v>196</v>
      </c>
      <c r="C94" s="87"/>
      <c r="D94" s="27"/>
      <c r="E94" s="27"/>
      <c r="F94" s="27"/>
      <c r="G94" s="80"/>
      <c r="H94" s="27"/>
      <c r="I94" s="81"/>
      <c r="J94" s="27"/>
      <c r="K94" s="82" t="n">
        <f aca="false">SUM(K92:K93)</f>
        <v>0</v>
      </c>
      <c r="L94" s="8"/>
      <c r="M94" s="82" t="n">
        <f aca="false">SUM(M92:M93)</f>
        <v>0</v>
      </c>
      <c r="N94" s="84" t="n">
        <f aca="false">SUM(N92:N93)</f>
        <v>0</v>
      </c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4"/>
      <c r="AE94" s="32"/>
      <c r="AF94" s="84"/>
      <c r="AG94" s="84"/>
      <c r="AH94" s="84"/>
      <c r="AI94" s="84"/>
      <c r="AJ94" s="84"/>
      <c r="AK94" s="84"/>
      <c r="AL94" s="84"/>
      <c r="AM94" s="84"/>
      <c r="AN94" s="84"/>
      <c r="AO94" s="84"/>
      <c r="AP94" s="84"/>
      <c r="AQ94" s="84"/>
      <c r="AR94" s="84"/>
      <c r="AS94" s="84"/>
      <c r="AT94" s="84"/>
      <c r="AU94" s="27"/>
      <c r="AV94" s="73"/>
      <c r="AW94" s="84"/>
      <c r="AX94" s="84"/>
      <c r="AY94" s="84"/>
      <c r="AZ94" s="84"/>
      <c r="BA94" s="84"/>
      <c r="BB94" s="84"/>
      <c r="BC94" s="84"/>
      <c r="BD94" s="84"/>
      <c r="BE94" s="84"/>
      <c r="BF94" s="84"/>
      <c r="BG94" s="84"/>
      <c r="BH94" s="84"/>
      <c r="BI94" s="84"/>
      <c r="BJ94" s="84"/>
      <c r="BK94" s="84"/>
      <c r="BL94" s="27"/>
      <c r="BM94" s="73"/>
    </row>
    <row r="95" customFormat="false" ht="14.25" hidden="false" customHeight="false" outlineLevel="0" collapsed="false">
      <c r="N95" s="78"/>
    </row>
    <row r="96" customFormat="false" ht="15" hidden="false" customHeight="false" outlineLevel="0" collapsed="false">
      <c r="B96" s="27" t="s">
        <v>197</v>
      </c>
      <c r="K96" s="82" t="n">
        <f aca="false">K83+K94</f>
        <v>0</v>
      </c>
      <c r="M96" s="82" t="n">
        <f aca="false">M83+M94</f>
        <v>0</v>
      </c>
      <c r="N96" s="84" t="n">
        <f aca="false">N83+N94</f>
        <v>0</v>
      </c>
    </row>
    <row r="97" customFormat="false" ht="15" hidden="false" customHeight="false" outlineLevel="0" collapsed="false">
      <c r="B97" s="27"/>
      <c r="K97" s="82"/>
      <c r="M97" s="82"/>
      <c r="N97" s="84"/>
    </row>
    <row r="98" customFormat="false" ht="15" hidden="false" customHeight="false" outlineLevel="0" collapsed="false">
      <c r="B98" s="27" t="str">
        <f aca="false">IF(OR(B107="ESRC",B107="MRC",B107="AHRC",B107="BBSRC",B107="EPSRC",B107="STFC",B107="NERC"),"Funder Notes","")</f>
        <v/>
      </c>
      <c r="K98" s="82"/>
      <c r="M98" s="82"/>
      <c r="N98" s="84"/>
    </row>
    <row r="99" customFormat="false" ht="14.25" hidden="false" customHeight="false" outlineLevel="0" collapsed="false">
      <c r="A99" s="1" t="s">
        <v>198</v>
      </c>
      <c r="AN99" s="11"/>
      <c r="BE99" s="11"/>
    </row>
    <row r="100" customFormat="false" ht="14.25" hidden="false" customHeight="false" outlineLevel="0" collapsed="false">
      <c r="A100" s="1" t="s">
        <v>199</v>
      </c>
      <c r="AN100" s="11"/>
      <c r="BE100" s="11"/>
    </row>
    <row r="101" customFormat="false" ht="14.25" hidden="false" customHeight="false" outlineLevel="0" collapsed="false">
      <c r="A101" s="1" t="s">
        <v>200</v>
      </c>
      <c r="AN101" s="11"/>
      <c r="BE101" s="11"/>
    </row>
    <row r="102" customFormat="false" ht="14.25" hidden="false" customHeight="false" outlineLevel="0" collapsed="false">
      <c r="A102" s="1" t="s">
        <v>201</v>
      </c>
      <c r="AN102" s="11"/>
      <c r="BE102" s="11"/>
    </row>
    <row r="103" customFormat="false" ht="14.25" hidden="false" customHeight="false" outlineLevel="0" collapsed="false">
      <c r="A103" s="1" t="s">
        <v>202</v>
      </c>
      <c r="AN103" s="11"/>
      <c r="BE103" s="11"/>
    </row>
    <row r="104" customFormat="false" ht="14.25" hidden="false" customHeight="false" outlineLevel="0" collapsed="false">
      <c r="A104" s="1" t="s">
        <v>40</v>
      </c>
      <c r="AN104" s="11"/>
      <c r="BE104" s="11"/>
    </row>
    <row r="105" customFormat="false" ht="14.25" hidden="false" customHeight="false" outlineLevel="0" collapsed="false">
      <c r="A105" s="1" t="s">
        <v>41</v>
      </c>
      <c r="B105" s="1" t="s">
        <v>203</v>
      </c>
      <c r="AP105" s="11"/>
      <c r="BG105" s="11"/>
    </row>
    <row r="106" customFormat="false" ht="84.95" hidden="false" customHeight="true" outlineLevel="0" collapsed="false">
      <c r="A106" s="1" t="s">
        <v>74</v>
      </c>
      <c r="B106" s="100" t="str">
        <f aca="false">IF(OR(B107="ESRC",B107="MRC",B107="AHRC",B107="BBSRC",B107="EPSRC",B107="STFC",B107="MRC",B107="NERC"),"RCUK Efficiency savings on Indirect costs. The saving rate of 4.5% will be applied to the Indirect costs on all Research Council research grants awarded from 1 May 2014. " &amp; "Please note that the rate is applied cumulatively until the first year of the next Spending Review (on the assumption this is 2015/16): 4.5% for year 1; 9% for year 2 and subsequent years." &amp; "This means that for a three year project the overall savings will be 4.5% + 9% + 9%/ 3 = 7.5%)." &amp; "RCUK are applying the efficiency savings directly to awards from May 2014 so that award letters show the reduced Indirect costs."," ")</f>
        <v> </v>
      </c>
      <c r="C106" s="100"/>
      <c r="D106" s="100"/>
    </row>
    <row r="107" customFormat="false" ht="14.25" hidden="false" customHeight="false" outlineLevel="0" collapsed="false">
      <c r="A107" s="1" t="s">
        <v>204</v>
      </c>
      <c r="B107" s="1" t="s">
        <v>205</v>
      </c>
    </row>
  </sheetData>
  <mergeCells count="1">
    <mergeCell ref="B106:D106"/>
  </mergeCells>
  <conditionalFormatting sqref="N83">
    <cfRule type="expression" priority="2" aboveAverage="0" equalAverage="0" bottom="0" percent="0" rank="0" text="" dxfId="0">
      <formula>CurrSel="EUR"</formula>
    </cfRule>
    <cfRule type="expression" priority="3" aboveAverage="0" equalAverage="0" bottom="0" percent="0" rank="0" text="" dxfId="1">
      <formula>CurrSel="USD"</formula>
    </cfRule>
    <cfRule type="expression" priority="4" aboveAverage="0" equalAverage="0" bottom="0" percent="0" rank="0" text="" dxfId="2">
      <formula>OR(B69&lt;&gt;"EUR",A51&lt;&gt; "USD")</formula>
    </cfRule>
  </conditionalFormatting>
  <conditionalFormatting sqref="N96:N105 N93:N94 N53 N62 N71:N72 N79 N83 N44:N45 N35:N36">
    <cfRule type="expression" priority="5" aboveAverage="0" equalAverage="0" bottom="0" percent="0" rank="0" text="" dxfId="3">
      <formula>CurrSel&lt;&gt;"GBP"</formula>
    </cfRule>
  </conditionalFormatting>
  <conditionalFormatting sqref="N35:N36">
    <cfRule type="expression" priority="6" aboveAverage="0" equalAverage="0" bottom="0" percent="0" rank="0" text="" dxfId="4">
      <formula>CurrSel="EUR"</formula>
    </cfRule>
    <cfRule type="expression" priority="7" aboveAverage="0" equalAverage="0" bottom="0" percent="0" rank="0" text="" dxfId="5">
      <formula>CurrSel="USD"</formula>
    </cfRule>
    <cfRule type="expression" priority="8" aboveAverage="0" equalAverage="0" bottom="0" percent="0" rank="0" text="" dxfId="6">
      <formula>OR(CurrSel&lt;&gt;"EUR",CurrSel&lt;&gt; "USD")</formula>
    </cfRule>
  </conditionalFormatting>
  <conditionalFormatting sqref="N79">
    <cfRule type="expression" priority="9" aboveAverage="0" equalAverage="0" bottom="0" percent="0" rank="0" text="" dxfId="7">
      <formula>CurrSel="EUR"</formula>
    </cfRule>
    <cfRule type="expression" priority="10" aboveAverage="0" equalAverage="0" bottom="0" percent="0" rank="0" text="" dxfId="8">
      <formula>CurrSel="USD"</formula>
    </cfRule>
    <cfRule type="expression" priority="11" aboveAverage="0" equalAverage="0" bottom="0" percent="0" rank="0" text="" dxfId="9">
      <formula>OR(B61&lt;&gt;"EUR",#ref!&lt;&gt; "USD")</formula>
    </cfRule>
  </conditionalFormatting>
  <conditionalFormatting sqref="N44:N45">
    <cfRule type="expression" priority="12" aboveAverage="0" equalAverage="0" bottom="0" percent="0" rank="0" text="" dxfId="10">
      <formula>CurrSel="EUR"</formula>
    </cfRule>
    <cfRule type="expression" priority="13" aboveAverage="0" equalAverage="0" bottom="0" percent="0" rank="0" text="" dxfId="11">
      <formula>CurrSel="USD"</formula>
    </cfRule>
    <cfRule type="expression" priority="14" aboveAverage="0" equalAverage="0" bottom="0" percent="0" rank="0" text="" dxfId="12">
      <formula>OR(B28&lt;&gt;"EUR",A19&lt;&gt; "USD")</formula>
    </cfRule>
  </conditionalFormatting>
  <conditionalFormatting sqref="N53">
    <cfRule type="expression" priority="15" aboveAverage="0" equalAverage="0" bottom="0" percent="0" rank="0" text="" dxfId="13">
      <formula>CurrSel="EUR"</formula>
    </cfRule>
    <cfRule type="expression" priority="16" aboveAverage="0" equalAverage="0" bottom="0" percent="0" rank="0" text="" dxfId="14">
      <formula>CurrSel="USD"</formula>
    </cfRule>
    <cfRule type="expression" priority="17" aboveAverage="0" equalAverage="0" bottom="0" percent="0" rank="0" text="" dxfId="15">
      <formula>OR(B37&lt;&gt;"EUR",A25&lt;&gt; "USD")</formula>
    </cfRule>
  </conditionalFormatting>
  <conditionalFormatting sqref="N62">
    <cfRule type="expression" priority="18" aboveAverage="0" equalAverage="0" bottom="0" percent="0" rank="0" text="" dxfId="16">
      <formula>CurrSel="EUR"</formula>
    </cfRule>
    <cfRule type="expression" priority="19" aboveAverage="0" equalAverage="0" bottom="0" percent="0" rank="0" text="" dxfId="17">
      <formula>CurrSel="USD"</formula>
    </cfRule>
    <cfRule type="expression" priority="20" aboveAverage="0" equalAverage="0" bottom="0" percent="0" rank="0" text="" dxfId="18">
      <formula>OR(B44&lt;&gt;"EUR",A29&lt;&gt; "USD")</formula>
    </cfRule>
  </conditionalFormatting>
  <conditionalFormatting sqref="N71:N72">
    <cfRule type="expression" priority="21" aboveAverage="0" equalAverage="0" bottom="0" percent="0" rank="0" text="" dxfId="19">
      <formula>CurrSel="EUR"</formula>
    </cfRule>
    <cfRule type="expression" priority="22" aboveAverage="0" equalAverage="0" bottom="0" percent="0" rank="0" text="" dxfId="20">
      <formula>CurrSel="USD"</formula>
    </cfRule>
    <cfRule type="expression" priority="23" aboveAverage="0" equalAverage="0" bottom="0" percent="0" rank="0" text="" dxfId="21">
      <formula>OR(B52&lt;&gt;"EUR",A37&lt;&gt; "USD")</formula>
    </cfRule>
  </conditionalFormatting>
  <conditionalFormatting sqref="N98">
    <cfRule type="expression" priority="24" aboveAverage="0" equalAverage="0" bottom="0" percent="0" rank="0" text="" dxfId="22">
      <formula>CurrSel="EUR"</formula>
    </cfRule>
    <cfRule type="expression" priority="25" aboveAverage="0" equalAverage="0" bottom="0" percent="0" rank="0" text="" dxfId="23">
      <formula>CurrSel="USD"</formula>
    </cfRule>
    <cfRule type="expression" priority="26" aboveAverage="0" equalAverage="0" bottom="0" percent="0" rank="0" text="" dxfId="24">
      <formula>OR(B81&lt;&gt;"EUR",A65&lt;&gt; "USD")</formula>
    </cfRule>
  </conditionalFormatting>
  <conditionalFormatting sqref="N99:N105">
    <cfRule type="expression" priority="27" aboveAverage="0" equalAverage="0" bottom="0" percent="0" rank="0" text="" dxfId="25">
      <formula>CurrSel="EUR"</formula>
    </cfRule>
    <cfRule type="expression" priority="28" aboveAverage="0" equalAverage="0" bottom="0" percent="0" rank="0" text="" dxfId="26">
      <formula>CurrSel="USD"</formula>
    </cfRule>
    <cfRule type="expression" priority="29" aboveAverage="0" equalAverage="0" bottom="0" percent="0" rank="0" text="" dxfId="27">
      <formula>OR(B81&lt;&gt;"EUR",A65&lt;&gt; "USD")</formula>
    </cfRule>
  </conditionalFormatting>
  <conditionalFormatting sqref="N93:N97">
    <cfRule type="expression" priority="30" aboveAverage="0" equalAverage="0" bottom="0" percent="0" rank="0" text="" dxfId="28">
      <formula>CurrSel="EUR"</formula>
    </cfRule>
    <cfRule type="expression" priority="31" aboveAverage="0" equalAverage="0" bottom="0" percent="0" rank="0" text="" dxfId="29">
      <formula>CurrSel="USD"</formula>
    </cfRule>
    <cfRule type="expression" priority="32" aboveAverage="0" equalAverage="0" bottom="0" percent="0" rank="0" text="" dxfId="30">
      <formula>OR(B77&lt;&gt;"EUR",A60&lt;&gt; "USD")</formula>
    </cfRule>
  </conditionalFormatting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G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.25" zeroHeight="false" outlineLevelRow="0" outlineLevelCol="0"/>
  <cols>
    <col collapsed="false" customWidth="true" hidden="false" outlineLevel="0" max="1" min="1" style="0" width="12.25"/>
    <col collapsed="false" customWidth="true" hidden="false" outlineLevel="0" max="2" min="2" style="0" width="13.13"/>
    <col collapsed="false" customWidth="true" hidden="false" outlineLevel="0" max="3" min="3" style="0" width="20.62"/>
    <col collapsed="false" customWidth="true" hidden="false" outlineLevel="0" max="4" min="4" style="0" width="90.62"/>
    <col collapsed="false" customWidth="true" hidden="false" outlineLevel="0" max="5" min="5" style="101" width="15.62"/>
    <col collapsed="false" customWidth="true" hidden="false" outlineLevel="0" max="7" min="6" style="0" width="8.46"/>
    <col collapsed="false" customWidth="true" hidden="false" outlineLevel="0" max="8" min="8" style="0" width="17.88"/>
    <col collapsed="false" customWidth="true" hidden="false" outlineLevel="0" max="1025" min="9" style="0" width="8.46"/>
  </cols>
  <sheetData>
    <row r="1" customFormat="false" ht="14.25" hidden="false" customHeight="false" outlineLevel="0" collapsed="false">
      <c r="A1" s="12" t="s">
        <v>38</v>
      </c>
      <c r="B1" s="1"/>
      <c r="C1" s="1"/>
      <c r="D1" s="1"/>
      <c r="E1" s="1"/>
      <c r="F1" s="1"/>
      <c r="G1" s="1"/>
      <c r="H1" s="5"/>
      <c r="I1" s="7"/>
      <c r="J1" s="1"/>
      <c r="K1" s="1"/>
      <c r="L1" s="1"/>
      <c r="M1" s="1"/>
      <c r="N1" s="6"/>
      <c r="O1" s="1"/>
      <c r="P1" s="6"/>
      <c r="Q1" s="1"/>
      <c r="R1" s="7"/>
      <c r="S1" s="7"/>
      <c r="T1" s="8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1"/>
      <c r="AL1" s="102"/>
      <c r="AM1" s="102"/>
      <c r="AN1" s="102"/>
      <c r="AO1" s="10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J1" s="2"/>
      <c r="BK1" s="11"/>
      <c r="CG1" s="11"/>
    </row>
    <row r="2" customFormat="false" ht="14.25" hidden="false" customHeight="false" outlineLevel="0" collapsed="false">
      <c r="A2" s="0" t="s">
        <v>206</v>
      </c>
      <c r="B2" s="1"/>
      <c r="C2" s="1"/>
      <c r="D2" s="1"/>
      <c r="E2" s="1"/>
      <c r="F2" s="1"/>
      <c r="G2" s="1"/>
      <c r="H2" s="5"/>
      <c r="I2" s="7"/>
      <c r="J2" s="1"/>
      <c r="K2" s="1"/>
      <c r="L2" s="1"/>
      <c r="M2" s="1"/>
      <c r="N2" s="6"/>
      <c r="O2" s="1"/>
      <c r="P2" s="6"/>
      <c r="Q2" s="1"/>
      <c r="R2" s="7"/>
      <c r="S2" s="7"/>
      <c r="T2" s="8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1"/>
      <c r="AL2" s="102"/>
      <c r="AM2" s="102"/>
      <c r="AN2" s="102"/>
      <c r="AO2" s="10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J2" s="2"/>
      <c r="BK2" s="11"/>
      <c r="CG2" s="11"/>
    </row>
    <row r="3" customFormat="false" ht="14.25" hidden="false" customHeight="false" outlineLevel="0" collapsed="false">
      <c r="A3" s="2" t="s">
        <v>40</v>
      </c>
      <c r="B3" s="1"/>
      <c r="C3" s="1"/>
      <c r="D3" s="1"/>
      <c r="E3" s="1"/>
      <c r="F3" s="1"/>
      <c r="G3" s="1"/>
      <c r="H3" s="5"/>
      <c r="I3" s="7"/>
      <c r="J3" s="1"/>
      <c r="K3" s="1"/>
      <c r="L3" s="1"/>
      <c r="M3" s="1"/>
      <c r="N3" s="6"/>
      <c r="O3" s="1"/>
      <c r="P3" s="6"/>
      <c r="Q3" s="1"/>
      <c r="R3" s="7"/>
      <c r="S3" s="7"/>
      <c r="T3" s="8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1"/>
      <c r="AL3" s="102"/>
      <c r="AM3" s="102"/>
      <c r="AN3" s="102"/>
      <c r="AO3" s="10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J3" s="2"/>
      <c r="BK3" s="11"/>
      <c r="CG3" s="11"/>
    </row>
    <row r="4" customFormat="false" ht="14.25" hidden="false" customHeight="false" outlineLevel="0" collapsed="false">
      <c r="A4" s="2" t="s">
        <v>41</v>
      </c>
      <c r="B4" s="1" t="s">
        <v>42</v>
      </c>
      <c r="C4" s="0" t="s">
        <v>43</v>
      </c>
      <c r="D4" s="1" t="s">
        <v>44</v>
      </c>
      <c r="E4" s="1" t="s">
        <v>45</v>
      </c>
      <c r="F4" s="1" t="s">
        <v>46</v>
      </c>
      <c r="G4" s="1" t="s">
        <v>47</v>
      </c>
      <c r="H4" s="103" t="s">
        <v>48</v>
      </c>
      <c r="I4" s="7" t="s">
        <v>49</v>
      </c>
      <c r="J4" s="1" t="s">
        <v>50</v>
      </c>
      <c r="K4" s="1" t="s">
        <v>51</v>
      </c>
      <c r="L4" s="1" t="s">
        <v>52</v>
      </c>
      <c r="M4" s="1"/>
      <c r="N4" s="6" t="s">
        <v>53</v>
      </c>
      <c r="O4" s="1" t="s">
        <v>54</v>
      </c>
      <c r="P4" s="6"/>
      <c r="Q4" s="1"/>
      <c r="R4" s="3" t="s">
        <v>55</v>
      </c>
      <c r="S4" s="3" t="s">
        <v>56</v>
      </c>
      <c r="T4" s="8" t="s">
        <v>57</v>
      </c>
      <c r="U4" s="3" t="s">
        <v>58</v>
      </c>
      <c r="V4" s="3" t="s">
        <v>59</v>
      </c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1"/>
      <c r="AL4" s="102"/>
      <c r="AM4" s="102"/>
      <c r="AN4" s="102"/>
      <c r="AO4" s="10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J4" s="2"/>
      <c r="BK4" s="11"/>
      <c r="CG4" s="11"/>
    </row>
    <row r="5" customFormat="false" ht="15" hidden="false" customHeight="false" outlineLevel="0" collapsed="false">
      <c r="A5" s="2" t="s">
        <v>60</v>
      </c>
      <c r="B5" s="1"/>
      <c r="C5" s="1"/>
      <c r="D5" s="1"/>
      <c r="E5" s="1"/>
      <c r="F5" s="1"/>
      <c r="G5" s="1"/>
      <c r="H5" s="5"/>
      <c r="I5" s="7"/>
      <c r="J5" s="6"/>
      <c r="K5" s="13"/>
      <c r="L5" s="1"/>
      <c r="M5" s="1"/>
      <c r="N5" s="6"/>
      <c r="O5" s="1" t="n">
        <v>0</v>
      </c>
      <c r="P5" s="6"/>
      <c r="Q5" s="1"/>
      <c r="R5" s="7"/>
      <c r="S5" s="104"/>
      <c r="T5" s="8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1"/>
      <c r="AL5" s="102"/>
      <c r="AM5" s="102"/>
      <c r="AN5" s="102"/>
      <c r="AO5" s="10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J5" s="2"/>
      <c r="BK5" s="11"/>
      <c r="CG5" s="11"/>
    </row>
    <row r="6" customFormat="false" ht="25.5" hidden="false" customHeight="true" outlineLevel="0" collapsed="false">
      <c r="A6" s="2"/>
      <c r="B6" s="15" t="s">
        <v>61</v>
      </c>
      <c r="C6" s="16"/>
      <c r="D6" s="17" t="n">
        <f aca="false">R5</f>
        <v>0</v>
      </c>
      <c r="E6" s="17"/>
      <c r="F6" s="2"/>
      <c r="G6" s="1"/>
      <c r="H6" s="5"/>
      <c r="I6" s="7"/>
      <c r="J6" s="9"/>
      <c r="K6" s="9"/>
      <c r="L6" s="9"/>
      <c r="M6" s="9"/>
      <c r="N6" s="9"/>
      <c r="O6" s="9"/>
      <c r="P6" s="6"/>
      <c r="Q6" s="9"/>
      <c r="R6" s="7"/>
      <c r="S6" s="7"/>
      <c r="T6" s="8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9"/>
      <c r="AL6" s="78"/>
      <c r="AM6" s="78"/>
      <c r="AN6" s="78"/>
      <c r="AO6" s="18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78"/>
      <c r="BK6" s="18"/>
      <c r="BL6" s="102"/>
      <c r="BM6" s="102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G6" s="11"/>
    </row>
    <row r="7" customFormat="false" ht="25.5" hidden="false" customHeight="true" outlineLevel="0" collapsed="false">
      <c r="A7" s="19"/>
      <c r="B7" s="20" t="s">
        <v>62</v>
      </c>
      <c r="C7" s="21" t="str">
        <f aca="false">T5&amp;"  "&amp;U5</f>
        <v>  </v>
      </c>
      <c r="D7" s="22"/>
      <c r="E7" s="23"/>
      <c r="F7" s="2"/>
      <c r="G7" s="1"/>
      <c r="H7" s="5"/>
      <c r="I7" s="7"/>
      <c r="J7" s="9"/>
      <c r="K7" s="9"/>
      <c r="L7" s="9"/>
      <c r="M7" s="9"/>
      <c r="N7" s="9"/>
      <c r="O7" s="9"/>
      <c r="P7" s="6"/>
      <c r="Q7" s="9"/>
      <c r="R7" s="7"/>
      <c r="S7" s="7"/>
      <c r="T7" s="8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9"/>
      <c r="AL7" s="78"/>
      <c r="AM7" s="78"/>
      <c r="AN7" s="78"/>
      <c r="AO7" s="18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78"/>
      <c r="BK7" s="18"/>
      <c r="BL7" s="102"/>
      <c r="BM7" s="102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G7" s="11"/>
    </row>
    <row r="8" customFormat="false" ht="25.5" hidden="false" customHeight="true" outlineLevel="0" collapsed="false">
      <c r="A8" s="19"/>
      <c r="B8" s="20" t="s">
        <v>63</v>
      </c>
      <c r="C8" s="21" t="str">
        <f aca="false">V5&amp;"  "&amp;F5</f>
        <v>  </v>
      </c>
      <c r="D8" s="22"/>
      <c r="E8" s="23"/>
      <c r="F8" s="2"/>
      <c r="G8" s="1"/>
      <c r="H8" s="5"/>
      <c r="I8" s="7"/>
      <c r="J8" s="9"/>
      <c r="K8" s="9"/>
      <c r="L8" s="9"/>
      <c r="M8" s="9"/>
      <c r="N8" s="9"/>
      <c r="O8" s="9"/>
      <c r="P8" s="6"/>
      <c r="Q8" s="9"/>
      <c r="R8" s="7"/>
      <c r="S8" s="7"/>
      <c r="T8" s="8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9"/>
      <c r="AL8" s="78"/>
      <c r="AM8" s="78"/>
      <c r="AN8" s="78"/>
      <c r="AO8" s="18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78"/>
      <c r="BK8" s="18"/>
      <c r="BL8" s="102"/>
      <c r="BM8" s="102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G8" s="11"/>
    </row>
    <row r="9" customFormat="false" ht="44.25" hidden="false" customHeight="true" outlineLevel="0" collapsed="false">
      <c r="A9" s="19"/>
      <c r="B9" s="20" t="s">
        <v>207</v>
      </c>
      <c r="C9" s="105" t="n">
        <f aca="false">H5</f>
        <v>0</v>
      </c>
      <c r="D9" s="105"/>
      <c r="E9" s="105"/>
      <c r="F9" s="2"/>
      <c r="G9" s="1"/>
      <c r="H9" s="5"/>
      <c r="I9" s="7"/>
      <c r="J9" s="9"/>
      <c r="K9" s="9"/>
      <c r="L9" s="9"/>
      <c r="M9" s="9"/>
      <c r="N9" s="9"/>
      <c r="O9" s="9"/>
      <c r="P9" s="6"/>
      <c r="Q9" s="9"/>
      <c r="R9" s="7"/>
      <c r="S9" s="7"/>
      <c r="T9" s="8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9"/>
      <c r="AL9" s="78"/>
      <c r="AM9" s="78"/>
      <c r="AN9" s="78"/>
      <c r="AO9" s="18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78"/>
      <c r="BK9" s="18"/>
      <c r="BL9" s="102"/>
      <c r="BM9" s="102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G9" s="11"/>
    </row>
    <row r="10" customFormat="false" ht="15.75" hidden="false" customHeight="false" outlineLevel="0" collapsed="false">
      <c r="A10" s="2" t="s">
        <v>64</v>
      </c>
      <c r="B10" s="24" t="s">
        <v>65</v>
      </c>
      <c r="C10" s="25"/>
      <c r="D10" s="25"/>
      <c r="E10" s="106" t="s">
        <v>66</v>
      </c>
      <c r="F10" s="1"/>
      <c r="G10" s="1"/>
      <c r="H10" s="5"/>
      <c r="I10" s="7"/>
      <c r="J10" s="6"/>
      <c r="K10" s="1"/>
      <c r="L10" s="1"/>
      <c r="M10" s="1"/>
      <c r="N10" s="6"/>
      <c r="O10" s="1"/>
      <c r="P10" s="6"/>
      <c r="Q10" s="1"/>
      <c r="R10" s="7"/>
      <c r="S10" s="7"/>
      <c r="T10" s="8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"/>
      <c r="AL10" s="102"/>
      <c r="AM10" s="102"/>
      <c r="AN10" s="102"/>
      <c r="AO10" s="10"/>
      <c r="AP10" s="1" t="s">
        <v>67</v>
      </c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K10" s="11"/>
      <c r="CG10" s="11"/>
    </row>
    <row r="11" customFormat="false" ht="14.25" hidden="false" customHeight="true" outlineLevel="0" collapsed="false">
      <c r="B11" s="1"/>
      <c r="C11" s="1"/>
      <c r="D11" s="1"/>
      <c r="E11" s="14"/>
      <c r="F11" s="29"/>
      <c r="G11" s="1"/>
      <c r="H11" s="5"/>
      <c r="I11" s="7"/>
      <c r="J11" s="1"/>
      <c r="K11" s="1"/>
      <c r="L11" s="1"/>
      <c r="M11" s="107"/>
      <c r="N11" s="6"/>
      <c r="O11" s="1"/>
      <c r="P11" s="6"/>
      <c r="Q11" s="1"/>
      <c r="R11" s="7"/>
      <c r="S11" s="7"/>
      <c r="T11" s="8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5"/>
      <c r="AL11" s="108"/>
      <c r="AM11" s="108"/>
      <c r="AN11" s="108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E11" s="11"/>
    </row>
    <row r="12" customFormat="false" ht="14.25" hidden="false" customHeight="true" outlineLevel="0" collapsed="false">
      <c r="A12" s="12" t="s">
        <v>208</v>
      </c>
      <c r="B12" s="1"/>
      <c r="C12" s="1"/>
      <c r="D12" s="1"/>
      <c r="E12" s="14"/>
      <c r="F12" s="29"/>
      <c r="G12" s="1"/>
      <c r="H12" s="5"/>
      <c r="I12" s="7"/>
      <c r="J12" s="1"/>
      <c r="K12" s="1"/>
      <c r="L12" s="1"/>
      <c r="M12" s="107"/>
      <c r="N12" s="6"/>
      <c r="O12" s="1"/>
      <c r="P12" s="6"/>
      <c r="Q12" s="1"/>
      <c r="R12" s="7"/>
      <c r="S12" s="7"/>
      <c r="T12" s="8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5"/>
      <c r="AL12" s="108"/>
      <c r="AM12" s="108"/>
      <c r="AN12" s="108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E12" s="11"/>
    </row>
    <row r="13" customFormat="false" ht="14.25" hidden="false" customHeight="true" outlineLevel="0" collapsed="false">
      <c r="A13" s="12"/>
      <c r="B13" s="27" t="s">
        <v>209</v>
      </c>
      <c r="C13" s="1"/>
      <c r="D13" s="1"/>
      <c r="E13" s="14"/>
      <c r="F13" s="29"/>
      <c r="G13" s="1"/>
      <c r="H13" s="5"/>
      <c r="I13" s="7"/>
      <c r="J13" s="1"/>
      <c r="K13" s="1"/>
      <c r="L13" s="1"/>
      <c r="M13" s="107"/>
      <c r="N13" s="6"/>
      <c r="O13" s="1"/>
      <c r="P13" s="6"/>
      <c r="Q13" s="1"/>
      <c r="R13" s="7"/>
      <c r="S13" s="7"/>
      <c r="T13" s="8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5"/>
      <c r="AL13" s="108"/>
      <c r="AM13" s="108"/>
      <c r="AN13" s="108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E13" s="11"/>
    </row>
    <row r="14" customFormat="false" ht="14.25" hidden="false" customHeight="true" outlineLevel="0" collapsed="false">
      <c r="A14" s="0" t="s">
        <v>210</v>
      </c>
      <c r="B14" s="1"/>
      <c r="C14" s="1"/>
      <c r="D14" s="1"/>
      <c r="E14" s="14"/>
      <c r="F14" s="29"/>
      <c r="G14" s="1"/>
      <c r="H14" s="5"/>
      <c r="I14" s="7"/>
      <c r="J14" s="1"/>
      <c r="K14" s="1"/>
      <c r="L14" s="1"/>
      <c r="M14" s="107"/>
      <c r="N14" s="6"/>
      <c r="O14" s="1"/>
      <c r="P14" s="6"/>
      <c r="Q14" s="1"/>
      <c r="R14" s="7"/>
      <c r="S14" s="7"/>
      <c r="T14" s="8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5"/>
      <c r="AL14" s="108"/>
      <c r="AM14" s="108"/>
      <c r="AN14" s="108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E14" s="11"/>
    </row>
    <row r="15" customFormat="false" ht="28.5" hidden="false" customHeight="true" outlineLevel="0" collapsed="false">
      <c r="A15" s="2" t="s">
        <v>40</v>
      </c>
      <c r="B15" s="1"/>
      <c r="C15" s="1"/>
      <c r="D15" s="1"/>
      <c r="E15" s="14"/>
      <c r="F15" s="29"/>
      <c r="G15" s="1"/>
      <c r="H15" s="5"/>
      <c r="I15" s="7"/>
      <c r="J15" s="1"/>
      <c r="K15" s="1"/>
      <c r="L15" s="1"/>
      <c r="M15" s="107"/>
      <c r="N15" s="6"/>
      <c r="O15" s="1"/>
      <c r="P15" s="6"/>
      <c r="Q15" s="1"/>
      <c r="R15" s="7"/>
      <c r="S15" s="7"/>
      <c r="T15" s="8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1"/>
      <c r="AL15" s="108"/>
      <c r="AM15" s="108"/>
      <c r="AN15" s="108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E15" s="11"/>
    </row>
    <row r="16" customFormat="false" ht="25.5" hidden="false" customHeight="true" outlineLevel="0" collapsed="false">
      <c r="A16" s="2" t="s">
        <v>41</v>
      </c>
      <c r="B16" s="1"/>
      <c r="C16" s="30" t="s">
        <v>211</v>
      </c>
      <c r="D16" s="0" t="s">
        <v>212</v>
      </c>
      <c r="E16" s="14" t="s">
        <v>213</v>
      </c>
      <c r="F16" s="29"/>
      <c r="G16" s="1"/>
      <c r="H16" s="5"/>
      <c r="I16" s="7"/>
      <c r="J16" s="1"/>
      <c r="K16" s="1"/>
      <c r="L16" s="1"/>
      <c r="M16" s="107"/>
      <c r="N16" s="6"/>
      <c r="O16" s="1"/>
      <c r="P16" s="6"/>
      <c r="Q16" s="1"/>
      <c r="R16" s="7"/>
      <c r="S16" s="7"/>
      <c r="T16" s="8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"/>
      <c r="AL16" s="108"/>
      <c r="AM16" s="108"/>
      <c r="AN16" s="108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109"/>
      <c r="BE16" s="109"/>
      <c r="BF16" s="109"/>
      <c r="BG16" s="8"/>
      <c r="BI16" s="2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109"/>
      <c r="BZ16" s="109"/>
      <c r="CA16" s="109"/>
      <c r="CB16" s="8"/>
      <c r="CD16" s="2"/>
      <c r="CE16" s="11"/>
    </row>
    <row r="17" customFormat="false" ht="15" hidden="false" customHeight="true" outlineLevel="0" collapsed="false">
      <c r="A17" s="2"/>
      <c r="B17" s="1"/>
      <c r="C17" s="80" t="s">
        <v>214</v>
      </c>
      <c r="D17" s="27" t="s">
        <v>215</v>
      </c>
      <c r="E17" s="110" t="s">
        <v>216</v>
      </c>
      <c r="F17" s="29"/>
      <c r="G17" s="1"/>
      <c r="H17" s="5"/>
      <c r="I17" s="7"/>
      <c r="J17" s="1"/>
      <c r="K17" s="1"/>
      <c r="L17" s="1"/>
      <c r="M17" s="107"/>
      <c r="N17" s="6"/>
      <c r="O17" s="1"/>
      <c r="P17" s="6"/>
      <c r="Q17" s="1"/>
      <c r="R17" s="7"/>
      <c r="S17" s="7"/>
      <c r="T17" s="8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"/>
      <c r="AL17" s="108"/>
      <c r="AM17" s="108"/>
      <c r="AN17" s="108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109"/>
      <c r="BE17" s="109"/>
      <c r="BF17" s="109"/>
      <c r="BG17" s="8"/>
      <c r="BI17" s="2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109"/>
      <c r="BZ17" s="109"/>
      <c r="CA17" s="109"/>
      <c r="CB17" s="8"/>
      <c r="CD17" s="2"/>
      <c r="CE17" s="11"/>
    </row>
    <row r="18" customFormat="false" ht="15" hidden="false" customHeight="false" outlineLevel="0" collapsed="false">
      <c r="A18" s="2"/>
      <c r="B18" s="27"/>
      <c r="C18" s="80"/>
      <c r="D18" s="27"/>
      <c r="E18" s="110"/>
      <c r="F18" s="29"/>
      <c r="G18" s="1"/>
      <c r="H18" s="5"/>
      <c r="I18" s="7"/>
      <c r="J18" s="1"/>
      <c r="K18" s="1"/>
      <c r="L18" s="1"/>
      <c r="M18" s="107"/>
      <c r="N18" s="6"/>
      <c r="O18" s="1"/>
      <c r="P18" s="6"/>
      <c r="Q18" s="1"/>
      <c r="R18" s="7"/>
      <c r="S18" s="7"/>
      <c r="T18" s="8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1"/>
      <c r="AL18" s="108"/>
      <c r="AM18" s="108"/>
      <c r="AN18" s="108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109"/>
      <c r="BE18" s="109"/>
      <c r="BF18" s="109"/>
      <c r="BG18" s="8"/>
      <c r="BI18" s="2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109"/>
      <c r="BZ18" s="109"/>
      <c r="CA18" s="109"/>
      <c r="CB18" s="8"/>
      <c r="CD18" s="2"/>
      <c r="CE18" s="11"/>
    </row>
    <row r="19" customFormat="false" ht="14.25" hidden="false" customHeight="false" outlineLevel="0" collapsed="false">
      <c r="A19" s="2" t="s">
        <v>74</v>
      </c>
      <c r="B19" s="1"/>
      <c r="C19" s="53"/>
      <c r="D19" s="29"/>
      <c r="E19" s="111"/>
      <c r="F19" s="112"/>
      <c r="G19" s="1"/>
      <c r="H19" s="5"/>
      <c r="I19" s="7"/>
      <c r="J19" s="1"/>
      <c r="K19" s="1"/>
      <c r="L19" s="1"/>
      <c r="M19" s="107"/>
      <c r="N19" s="6"/>
      <c r="O19" s="1"/>
      <c r="P19" s="6"/>
      <c r="Q19" s="1"/>
      <c r="R19" s="7"/>
      <c r="S19" s="7"/>
      <c r="T19" s="8"/>
      <c r="U19" s="7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7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9"/>
      <c r="BG19" s="1"/>
      <c r="BI19" s="2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9"/>
      <c r="CB19" s="1"/>
      <c r="CD19" s="2"/>
      <c r="CE19" s="11"/>
    </row>
    <row r="20" customFormat="false" ht="15" hidden="false" customHeight="false" outlineLevel="0" collapsed="false">
      <c r="A20" s="2"/>
      <c r="B20" s="27"/>
      <c r="C20" s="5" t="str">
        <f aca="false">AO20&amp;" "&amp;AP20</f>
        <v> </v>
      </c>
      <c r="D20" s="1"/>
      <c r="E20" s="14"/>
      <c r="F20" s="1"/>
      <c r="G20" s="1"/>
      <c r="H20" s="1"/>
      <c r="I20" s="1"/>
      <c r="J20" s="6"/>
      <c r="K20" s="7"/>
      <c r="L20" s="7"/>
      <c r="M20" s="7"/>
      <c r="N20" s="8"/>
      <c r="O20" s="9"/>
      <c r="P20" s="6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1"/>
      <c r="AG20" s="7"/>
      <c r="AH20" s="7"/>
      <c r="AI20" s="7"/>
      <c r="AJ20" s="1"/>
      <c r="AK20" s="1"/>
      <c r="AL20" s="102"/>
      <c r="AM20" s="102"/>
      <c r="AN20" s="102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CE20" s="11"/>
    </row>
    <row r="23" customFormat="false" ht="14.25" hidden="false" customHeight="false" outlineLevel="0" collapsed="false">
      <c r="C23" s="30"/>
      <c r="E23" s="14"/>
    </row>
  </sheetData>
  <mergeCells count="2">
    <mergeCell ref="D6:E6"/>
    <mergeCell ref="C9:E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27" width="37.75"/>
    <col collapsed="false" customWidth="true" hidden="false" outlineLevel="0" max="2" min="2" style="30" width="27.12"/>
    <col collapsed="false" customWidth="true" hidden="true" outlineLevel="0" max="3" min="3" style="0" width="5.62"/>
    <col collapsed="false" customWidth="true" hidden="false" outlineLevel="0" max="4" min="4" style="0" width="11.25"/>
    <col collapsed="false" customWidth="true" hidden="false" outlineLevel="0" max="5" min="5" style="0" width="11.38"/>
    <col collapsed="false" customWidth="true" hidden="false" outlineLevel="0" max="6" min="6" style="0" width="16.13"/>
    <col collapsed="false" customWidth="true" hidden="false" outlineLevel="0" max="1025" min="7" style="0" width="8.46"/>
  </cols>
  <sheetData>
    <row r="1" customFormat="false" ht="15" hidden="false" customHeight="false" outlineLevel="0" collapsed="false">
      <c r="A1" s="27" t="s">
        <v>217</v>
      </c>
      <c r="B1" s="30" t="s">
        <v>31</v>
      </c>
    </row>
    <row r="2" customFormat="false" ht="15" hidden="false" customHeight="false" outlineLevel="0" collapsed="false">
      <c r="A2" s="27" t="s">
        <v>218</v>
      </c>
      <c r="B2" s="30" t="s">
        <v>219</v>
      </c>
    </row>
    <row r="3" customFormat="false" ht="15" hidden="false" customHeight="false" outlineLevel="0" collapsed="false">
      <c r="A3" s="27" t="s">
        <v>220</v>
      </c>
      <c r="B3" s="113" t="n">
        <v>42583</v>
      </c>
    </row>
    <row r="4" customFormat="false" ht="15" hidden="false" customHeight="false" outlineLevel="0" collapsed="false">
      <c r="A4" s="27" t="s">
        <v>221</v>
      </c>
      <c r="B4" s="30" t="s">
        <v>222</v>
      </c>
    </row>
    <row r="5" customFormat="false" ht="15" hidden="false" customHeight="false" outlineLevel="0" collapsed="false">
      <c r="A5" s="27" t="s">
        <v>223</v>
      </c>
      <c r="B5" s="114" t="s">
        <v>224</v>
      </c>
    </row>
    <row r="6" s="116" customFormat="true" ht="15" hidden="false" customHeight="false" outlineLevel="0" collapsed="false">
      <c r="A6" s="27" t="s">
        <v>225</v>
      </c>
      <c r="B6" s="115" t="n">
        <v>43509.5678828704</v>
      </c>
    </row>
    <row r="7" s="116" customFormat="true" ht="15" hidden="false" customHeight="false" outlineLevel="0" collapsed="false">
      <c r="A7" s="27"/>
      <c r="B7" s="115"/>
    </row>
    <row r="8" customFormat="false" ht="15" hidden="false" customHeight="false" outlineLevel="0" collapsed="false">
      <c r="A8" s="117" t="s">
        <v>226</v>
      </c>
      <c r="B8" s="30" t="s">
        <v>227</v>
      </c>
      <c r="C8" s="0" t="n">
        <v>43160.7572248843</v>
      </c>
    </row>
    <row r="9" customFormat="false" ht="15" hidden="false" customHeight="false" outlineLevel="0" collapsed="false">
      <c r="A9" s="118" t="s">
        <v>228</v>
      </c>
      <c r="B9" s="119" t="n">
        <f aca="false">C8</f>
        <v>43160.7572248843</v>
      </c>
    </row>
    <row r="11" customFormat="false" ht="15" hidden="false" customHeight="false" outlineLevel="0" collapsed="false">
      <c r="A11" s="117" t="s">
        <v>229</v>
      </c>
      <c r="B11" s="27" t="s">
        <v>4</v>
      </c>
    </row>
    <row r="12" customFormat="false" ht="15" hidden="false" customHeight="false" outlineLevel="0" collapsed="false">
      <c r="A12" s="117" t="s">
        <v>230</v>
      </c>
      <c r="B12" s="30" t="s">
        <v>231</v>
      </c>
    </row>
    <row r="13" customFormat="false" ht="15" hidden="false" customHeight="false" outlineLevel="0" collapsed="false">
      <c r="A13" s="27" t="s">
        <v>232</v>
      </c>
      <c r="B13" s="30" t="s">
        <v>233</v>
      </c>
    </row>
    <row r="14" customFormat="false" ht="15" hidden="false" customHeight="false" outlineLevel="0" collapsed="false">
      <c r="A14" s="27" t="s">
        <v>102</v>
      </c>
      <c r="B14" s="30" t="s">
        <v>234</v>
      </c>
    </row>
    <row r="15" customFormat="false" ht="15" hidden="false" customHeight="false" outlineLevel="0" collapsed="false">
      <c r="A15" s="27" t="s">
        <v>76</v>
      </c>
      <c r="B15" s="30" t="s">
        <v>235</v>
      </c>
    </row>
    <row r="16" customFormat="false" ht="15" hidden="false" customHeight="false" outlineLevel="0" collapsed="false">
      <c r="A16" s="27" t="s">
        <v>236</v>
      </c>
      <c r="B16" s="30" t="s">
        <v>17</v>
      </c>
    </row>
    <row r="17" customFormat="false" ht="15" hidden="false" customHeight="false" outlineLevel="0" collapsed="false">
      <c r="A17" s="27" t="s">
        <v>237</v>
      </c>
      <c r="B17" s="30" t="s">
        <v>238</v>
      </c>
    </row>
    <row r="18" customFormat="false" ht="15" hidden="false" customHeight="false" outlineLevel="0" collapsed="false">
      <c r="A18" s="27" t="s">
        <v>239</v>
      </c>
      <c r="B18" s="30" t="s">
        <v>240</v>
      </c>
      <c r="Y18" s="0" t="s">
        <v>241</v>
      </c>
    </row>
    <row r="20" customFormat="false" ht="15" hidden="false" customHeight="false" outlineLevel="0" collapsed="false">
      <c r="A20" s="27" t="s">
        <v>242</v>
      </c>
      <c r="B20" s="27" t="s">
        <v>4</v>
      </c>
    </row>
    <row r="21" customFormat="false" ht="15" hidden="false" customHeight="false" outlineLevel="0" collapsed="false">
      <c r="A21" s="27" t="s">
        <v>243</v>
      </c>
      <c r="B21" s="30" t="s">
        <v>234</v>
      </c>
    </row>
    <row r="22" customFormat="false" ht="15" hidden="false" customHeight="false" outlineLevel="0" collapsed="false">
      <c r="A22" s="27" t="s">
        <v>244</v>
      </c>
      <c r="B22" s="30" t="n">
        <v>1</v>
      </c>
    </row>
    <row r="23" customFormat="false" ht="15" hidden="false" customHeight="false" outlineLevel="0" collapsed="false">
      <c r="A23" s="27" t="s">
        <v>245</v>
      </c>
      <c r="B23" s="30" t="n">
        <v>1</v>
      </c>
    </row>
    <row r="24" customFormat="false" ht="15" hidden="false" customHeight="false" outlineLevel="0" collapsed="false">
      <c r="A24" s="27" t="s">
        <v>246</v>
      </c>
      <c r="B24" s="30" t="n">
        <v>1</v>
      </c>
    </row>
    <row r="25" customFormat="false" ht="15" hidden="false" customHeight="false" outlineLevel="0" collapsed="false">
      <c r="A25" s="27" t="s">
        <v>247</v>
      </c>
      <c r="B25" s="30" t="s">
        <v>17</v>
      </c>
    </row>
  </sheetData>
  <hyperlinks>
    <hyperlink ref="B5" r:id="rId1" display="x5helpdesk@it.ox.ac.uk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P56"/>
  <sheetViews>
    <sheetView showFormulas="false" showGridLines="true" showRowColHeaders="true" showZeros="true" rightToLeft="false" tabSelected="true" showOutlineSymbols="true" defaultGridColor="true" view="normal" topLeftCell="A2" colorId="64" zoomScale="85" zoomScaleNormal="85" zoomScalePageLayoutView="100" workbookViewId="0">
      <selection pane="topLeft" activeCell="B34" activeCellId="0" sqref="B34"/>
    </sheetView>
  </sheetViews>
  <sheetFormatPr defaultRowHeight="14.25" zeroHeight="false" outlineLevelRow="0" outlineLevelCol="0"/>
  <cols>
    <col collapsed="false" customWidth="true" hidden="false" outlineLevel="0" max="1" min="1" style="1" width="44.62"/>
    <col collapsed="false" customWidth="true" hidden="false" outlineLevel="0" max="2" min="2" style="1" width="23.87"/>
    <col collapsed="false" customWidth="true" hidden="false" outlineLevel="0" max="3" min="3" style="1" width="24"/>
    <col collapsed="false" customWidth="true" hidden="false" outlineLevel="0" max="4" min="4" style="1" width="24.51"/>
    <col collapsed="false" customWidth="true" hidden="false" outlineLevel="0" max="5" min="5" style="1" width="8.5"/>
    <col collapsed="false" customWidth="true" hidden="false" outlineLevel="0" max="6" min="6" style="5" width="8.38"/>
    <col collapsed="false" customWidth="true" hidden="false" outlineLevel="0" max="7" min="7" style="1" width="5.51"/>
    <col collapsed="false" customWidth="true" hidden="false" outlineLevel="0" max="8" min="8" style="6" width="11.62"/>
    <col collapsed="false" customWidth="true" hidden="false" outlineLevel="0" max="9" min="9" style="1" width="9"/>
    <col collapsed="false" customWidth="true" hidden="false" outlineLevel="0" max="10" min="10" style="7" width="15.25"/>
    <col collapsed="false" customWidth="true" hidden="false" outlineLevel="0" max="11" min="11" style="8" width="9.5"/>
    <col collapsed="false" customWidth="true" hidden="false" outlineLevel="0" max="12" min="12" style="7" width="15.25"/>
    <col collapsed="false" customWidth="true" hidden="false" outlineLevel="0" max="13" min="13" style="9" width="15.25"/>
    <col collapsed="false" customWidth="true" hidden="false" outlineLevel="0" max="28" min="14" style="7" width="13.37"/>
    <col collapsed="false" customWidth="true" hidden="false" outlineLevel="0" max="29" min="29" style="1" width="13.37"/>
    <col collapsed="false" customWidth="true" hidden="false" outlineLevel="0" max="30" min="30" style="10" width="13.37"/>
    <col collapsed="false" customWidth="true" hidden="true" outlineLevel="0" max="45" min="31" style="1" width="13.37"/>
    <col collapsed="false" customWidth="true" hidden="true" outlineLevel="0" max="46" min="46" style="1" width="20"/>
    <col collapsed="false" customWidth="true" hidden="true" outlineLevel="0" max="47" min="47" style="11" width="4"/>
    <col collapsed="false" customWidth="true" hidden="true" outlineLevel="0" max="62" min="48" style="1" width="13.37"/>
    <col collapsed="false" customWidth="true" hidden="true" outlineLevel="0" max="63" min="63" style="1" width="13.63"/>
    <col collapsed="false" customWidth="true" hidden="true" outlineLevel="0" max="64" min="64" style="11" width="4"/>
    <col collapsed="false" customWidth="true" hidden="false" outlineLevel="0" max="1025" min="65" style="0" width="8.46"/>
  </cols>
  <sheetData>
    <row r="1" customFormat="false" ht="15" hidden="true" customHeight="false" outlineLevel="0" collapsed="false">
      <c r="A1" s="1" t="s">
        <v>231</v>
      </c>
      <c r="B1" s="1" t="s">
        <v>248</v>
      </c>
      <c r="C1" s="1" t="s">
        <v>234</v>
      </c>
      <c r="D1" s="1" t="s">
        <v>249</v>
      </c>
      <c r="E1" s="1" t="s">
        <v>250</v>
      </c>
      <c r="F1" s="1" t="s">
        <v>251</v>
      </c>
      <c r="G1" s="5" t="s">
        <v>252</v>
      </c>
      <c r="H1" s="7" t="s">
        <v>253</v>
      </c>
      <c r="I1" s="6" t="n">
        <v>43435</v>
      </c>
      <c r="J1" s="13" t="n">
        <v>36</v>
      </c>
      <c r="K1" s="1" t="n">
        <v>44530</v>
      </c>
      <c r="L1" s="6" t="s">
        <v>254</v>
      </c>
      <c r="N1" s="7" t="n">
        <v>0</v>
      </c>
      <c r="P1" s="14" t="n">
        <v>43509.5678721412</v>
      </c>
      <c r="R1" s="7" t="s">
        <v>234</v>
      </c>
      <c r="S1" s="7" t="s">
        <v>249</v>
      </c>
      <c r="T1" s="7" t="s">
        <v>233</v>
      </c>
    </row>
    <row r="2" customFormat="false" ht="25.5" hidden="false" customHeight="true" outlineLevel="0" collapsed="false">
      <c r="A2" s="15" t="s">
        <v>61</v>
      </c>
      <c r="B2" s="16"/>
      <c r="C2" s="16"/>
      <c r="D2" s="17" t="n">
        <f aca="false">P1</f>
        <v>43509.5678721412</v>
      </c>
      <c r="E2" s="2"/>
      <c r="F2" s="1"/>
      <c r="G2" s="9"/>
      <c r="H2" s="9"/>
      <c r="I2" s="9"/>
      <c r="K2" s="7"/>
      <c r="L2" s="8"/>
      <c r="AC2" s="9"/>
      <c r="AD2" s="18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18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18"/>
      <c r="BM2" s="1"/>
      <c r="BN2" s="1"/>
      <c r="BO2" s="1"/>
      <c r="BP2" s="1"/>
    </row>
    <row r="3" customFormat="false" ht="25.5" hidden="false" customHeight="true" outlineLevel="0" collapsed="false">
      <c r="A3" s="20" t="s">
        <v>62</v>
      </c>
      <c r="B3" s="21" t="str">
        <f aca="false">R1&amp;"  "&amp;S1</f>
        <v>BL  Computer Science</v>
      </c>
      <c r="C3" s="22"/>
      <c r="D3" s="23"/>
      <c r="E3" s="2"/>
      <c r="F3" s="1"/>
      <c r="G3" s="9"/>
      <c r="H3" s="9"/>
      <c r="I3" s="9"/>
      <c r="K3" s="7"/>
      <c r="L3" s="8"/>
      <c r="AC3" s="9"/>
      <c r="AD3" s="18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18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18"/>
      <c r="BM3" s="1"/>
      <c r="BN3" s="1"/>
      <c r="BO3" s="1"/>
      <c r="BP3" s="1"/>
    </row>
    <row r="4" customFormat="false" ht="25.5" hidden="false" customHeight="true" outlineLevel="0" collapsed="false">
      <c r="A4" s="20" t="s">
        <v>63</v>
      </c>
      <c r="B4" s="21" t="str">
        <f aca="false">T1&amp;"  "&amp;E1</f>
        <v>EPSRC  Engineering &amp; Physical Sciences Research Council</v>
      </c>
      <c r="C4" s="22"/>
      <c r="D4" s="23"/>
      <c r="E4" s="2"/>
      <c r="F4" s="1"/>
      <c r="G4" s="9"/>
      <c r="H4" s="9"/>
      <c r="I4" s="9"/>
      <c r="K4" s="7"/>
      <c r="L4" s="8"/>
      <c r="AC4" s="9"/>
      <c r="AD4" s="18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18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18"/>
      <c r="BM4" s="1"/>
      <c r="BN4" s="1"/>
      <c r="BO4" s="1"/>
      <c r="BP4" s="1"/>
    </row>
    <row r="5" customFormat="false" ht="15.75" hidden="false" customHeight="false" outlineLevel="0" collapsed="false">
      <c r="A5" s="24" t="s">
        <v>65</v>
      </c>
      <c r="B5" s="25"/>
      <c r="C5" s="25"/>
      <c r="D5" s="26" t="s">
        <v>238</v>
      </c>
      <c r="H5" s="1"/>
      <c r="I5" s="6"/>
      <c r="K5" s="7"/>
      <c r="L5" s="8"/>
      <c r="AE5" s="1" t="s">
        <v>240</v>
      </c>
    </row>
    <row r="6" customFormat="false" ht="15" hidden="false" customHeight="false" outlineLevel="0" collapsed="false">
      <c r="F6" s="1"/>
      <c r="H6" s="1"/>
      <c r="I6" s="6"/>
      <c r="K6" s="7"/>
      <c r="L6" s="8"/>
    </row>
    <row r="7" customFormat="false" ht="15" hidden="false" customHeight="false" outlineLevel="0" collapsed="false">
      <c r="A7" s="27" t="s">
        <v>68</v>
      </c>
      <c r="B7" s="5" t="str">
        <f aca="false">G1</f>
        <v>Co-Op ZX: Compilation and optimisation for near-term quantum computing using the ZX calculus</v>
      </c>
      <c r="F7" s="1"/>
      <c r="H7" s="1"/>
      <c r="I7" s="6"/>
      <c r="K7" s="7"/>
      <c r="L7" s="8"/>
    </row>
    <row r="8" customFormat="false" ht="15" hidden="false" customHeight="false" outlineLevel="0" collapsed="false">
      <c r="A8" s="27" t="s">
        <v>69</v>
      </c>
      <c r="B8" s="5" t="str">
        <f aca="false">A1</f>
        <v>1902BL002/KR2</v>
      </c>
      <c r="F8" s="1"/>
      <c r="H8" s="1"/>
      <c r="I8" s="6"/>
      <c r="K8" s="7"/>
      <c r="L8" s="8"/>
    </row>
    <row r="9" customFormat="false" ht="15" hidden="false" customHeight="false" outlineLevel="0" collapsed="false">
      <c r="A9" s="27" t="s">
        <v>70</v>
      </c>
      <c r="B9" s="5" t="str">
        <f aca="false">C1&amp;"  "&amp;D1</f>
        <v>BL  Computer Science</v>
      </c>
      <c r="F9" s="1"/>
      <c r="H9" s="1"/>
      <c r="I9" s="6"/>
      <c r="K9" s="7"/>
      <c r="L9" s="8"/>
    </row>
    <row r="10" customFormat="false" ht="15" hidden="true" customHeight="false" outlineLevel="0" collapsed="false">
      <c r="A10" s="27" t="s">
        <v>75</v>
      </c>
      <c r="B10" s="5" t="str">
        <f aca="false">AE10&amp;" "&amp;AF10</f>
        <v> </v>
      </c>
      <c r="F10" s="1"/>
      <c r="H10" s="1"/>
      <c r="I10" s="6"/>
      <c r="K10" s="7"/>
      <c r="L10" s="8"/>
    </row>
    <row r="11" customFormat="false" ht="15" hidden="false" customHeight="false" outlineLevel="0" collapsed="false">
      <c r="A11" s="27" t="s">
        <v>76</v>
      </c>
      <c r="B11" s="5" t="str">
        <f aca="false">B1</f>
        <v>Outline</v>
      </c>
      <c r="C11" s="31" t="n">
        <f aca="false">Q1</f>
        <v>0</v>
      </c>
      <c r="F11" s="1"/>
      <c r="H11" s="1"/>
      <c r="I11" s="6"/>
      <c r="K11" s="7"/>
      <c r="L11" s="8"/>
    </row>
    <row r="12" customFormat="false" ht="15" hidden="false" customHeight="false" outlineLevel="0" collapsed="false">
      <c r="A12" s="27" t="s">
        <v>77</v>
      </c>
      <c r="B12" s="5" t="str">
        <f aca="false">F1</f>
        <v>Managed Call/Special Opportunity v2</v>
      </c>
      <c r="F12" s="1"/>
      <c r="H12" s="1"/>
      <c r="I12" s="6"/>
      <c r="K12" s="7"/>
      <c r="L12" s="8"/>
      <c r="AD12" s="32"/>
    </row>
    <row r="13" customFormat="false" ht="15" hidden="false" customHeight="false" outlineLevel="0" collapsed="false">
      <c r="A13" s="27" t="s">
        <v>32</v>
      </c>
      <c r="B13" s="5" t="str">
        <f aca="false">PROPER(H1)</f>
        <v>Prof Bob Coecke</v>
      </c>
      <c r="F13" s="1"/>
      <c r="H13" s="1"/>
      <c r="I13" s="6"/>
      <c r="K13" s="7"/>
      <c r="L13" s="8"/>
      <c r="AD13" s="32"/>
      <c r="AE13" s="1" t="str">
        <f aca="false">IF(AE5="price","price","fac")</f>
        <v>fac</v>
      </c>
    </row>
    <row r="14" customFormat="false" ht="15" hidden="false" customHeight="false" outlineLevel="0" collapsed="false">
      <c r="A14" s="27" t="s">
        <v>78</v>
      </c>
      <c r="B14" s="33" t="n">
        <f aca="false">I1</f>
        <v>43435</v>
      </c>
      <c r="F14" s="1"/>
      <c r="H14" s="1"/>
      <c r="I14" s="6"/>
      <c r="K14" s="7"/>
      <c r="L14" s="8"/>
      <c r="AD14" s="32"/>
      <c r="AE14" s="34" t="s">
        <v>79</v>
      </c>
      <c r="AV14" s="35" t="s">
        <v>21</v>
      </c>
    </row>
    <row r="15" customFormat="false" ht="15" hidden="false" customHeight="false" outlineLevel="0" collapsed="false">
      <c r="A15" s="27" t="s">
        <v>80</v>
      </c>
      <c r="B15" s="36" t="n">
        <f aca="false">J1</f>
        <v>36</v>
      </c>
      <c r="F15" s="1"/>
      <c r="H15" s="1"/>
      <c r="I15" s="6"/>
      <c r="K15" s="7"/>
      <c r="L15" s="8"/>
      <c r="AD15" s="32"/>
      <c r="AE15" s="7" t="str">
        <f aca="false">"VALUE " &amp; AE14</f>
        <v>VALUE fac</v>
      </c>
      <c r="AV15" s="7" t="str">
        <f aca="false">"VALUE " &amp; AV14</f>
        <v>VALUE price</v>
      </c>
    </row>
    <row r="16" customFormat="false" ht="15" hidden="false" customHeight="false" outlineLevel="0" collapsed="false">
      <c r="A16" s="27" t="s">
        <v>81</v>
      </c>
      <c r="B16" s="33" t="n">
        <f aca="false">K1</f>
        <v>44530</v>
      </c>
      <c r="F16" s="1"/>
      <c r="H16" s="1"/>
      <c r="I16" s="6"/>
      <c r="K16" s="7"/>
      <c r="L16" s="8"/>
      <c r="AD16" s="32"/>
    </row>
    <row r="17" customFormat="false" ht="15" hidden="false" customHeight="false" outlineLevel="0" collapsed="false">
      <c r="A17" s="27" t="s">
        <v>82</v>
      </c>
      <c r="B17" s="5" t="str">
        <f aca="false">L1</f>
        <v>GBP</v>
      </c>
      <c r="F17" s="1"/>
      <c r="H17" s="1"/>
      <c r="I17" s="6"/>
      <c r="K17" s="7"/>
      <c r="L17" s="8"/>
      <c r="AD17" s="32"/>
    </row>
    <row r="18" customFormat="false" ht="15" hidden="false" customHeight="false" outlineLevel="0" collapsed="false">
      <c r="A18" s="27" t="s">
        <v>83</v>
      </c>
      <c r="B18" s="31" t="n">
        <f aca="false">N1</f>
        <v>0</v>
      </c>
      <c r="F18" s="1"/>
      <c r="H18" s="1"/>
      <c r="I18" s="6"/>
      <c r="K18" s="7"/>
      <c r="L18" s="8"/>
      <c r="AD18" s="32"/>
      <c r="AE18" s="1" t="s">
        <v>84</v>
      </c>
      <c r="AF18" s="1" t="s">
        <v>85</v>
      </c>
      <c r="AG18" s="1" t="s">
        <v>86</v>
      </c>
      <c r="AH18" s="1" t="s">
        <v>87</v>
      </c>
      <c r="AI18" s="1" t="s">
        <v>88</v>
      </c>
      <c r="AJ18" s="1" t="s">
        <v>89</v>
      </c>
      <c r="AK18" s="1" t="s">
        <v>90</v>
      </c>
      <c r="AL18" s="1" t="s">
        <v>91</v>
      </c>
      <c r="AM18" s="1" t="s">
        <v>92</v>
      </c>
      <c r="AN18" s="1" t="s">
        <v>93</v>
      </c>
      <c r="AO18" s="1" t="s">
        <v>94</v>
      </c>
      <c r="AP18" s="1" t="s">
        <v>95</v>
      </c>
      <c r="AQ18" s="1" t="s">
        <v>96</v>
      </c>
      <c r="AR18" s="1" t="s">
        <v>97</v>
      </c>
      <c r="AS18" s="1" t="s">
        <v>98</v>
      </c>
    </row>
    <row r="19" customFormat="false" ht="15" hidden="false" customHeight="false" outlineLevel="0" collapsed="false">
      <c r="A19" s="27"/>
      <c r="AD19" s="32"/>
      <c r="AE19" s="1" t="s">
        <v>99</v>
      </c>
    </row>
    <row r="20" customFormat="false" ht="14.25" hidden="false" customHeight="false" outlineLevel="0" collapsed="false">
      <c r="AD20" s="32"/>
      <c r="AE20" s="1" t="n">
        <v>12</v>
      </c>
      <c r="AF20" s="1" t="n">
        <v>24</v>
      </c>
      <c r="AG20" s="1" t="n">
        <v>36</v>
      </c>
      <c r="AH20" s="1" t="n">
        <v>48</v>
      </c>
      <c r="AI20" s="1" t="n">
        <v>60</v>
      </c>
      <c r="AJ20" s="1" t="n">
        <v>72</v>
      </c>
      <c r="AK20" s="1" t="n">
        <v>84</v>
      </c>
      <c r="AL20" s="1" t="n">
        <v>96</v>
      </c>
      <c r="AM20" s="1" t="n">
        <v>108</v>
      </c>
      <c r="AN20" s="1" t="n">
        <v>120</v>
      </c>
      <c r="AO20" s="1" t="n">
        <v>132</v>
      </c>
      <c r="AP20" s="1" t="n">
        <v>144</v>
      </c>
      <c r="AQ20" s="1" t="n">
        <v>156</v>
      </c>
      <c r="AR20" s="1" t="n">
        <v>168</v>
      </c>
      <c r="AS20" s="1" t="n">
        <v>180</v>
      </c>
    </row>
    <row r="21" s="48" customFormat="true" ht="30" hidden="false" customHeight="true" outlineLevel="0" collapsed="false">
      <c r="A21" s="37"/>
      <c r="B21" s="38" t="s">
        <v>100</v>
      </c>
      <c r="C21" s="37" t="s">
        <v>101</v>
      </c>
      <c r="D21" s="37" t="s">
        <v>102</v>
      </c>
      <c r="E21" s="37" t="s">
        <v>103</v>
      </c>
      <c r="F21" s="39" t="s">
        <v>104</v>
      </c>
      <c r="G21" s="37" t="s">
        <v>105</v>
      </c>
      <c r="H21" s="40" t="s">
        <v>106</v>
      </c>
      <c r="I21" s="41" t="s">
        <v>107</v>
      </c>
      <c r="J21" s="42" t="s">
        <v>108</v>
      </c>
      <c r="K21" s="43" t="s">
        <v>109</v>
      </c>
      <c r="L21" s="42" t="s">
        <v>110</v>
      </c>
      <c r="M21" s="44" t="s">
        <v>111</v>
      </c>
      <c r="N21" s="45" t="str">
        <f aca="false">IF($AE$13="price",AV$21,AE21)</f>
        <v>Year 1 Cost</v>
      </c>
      <c r="O21" s="45" t="str">
        <f aca="false">IF(Durationmths&gt;AE$20, IF($AE$13="price", AW$21, AF$21), "")</f>
        <v>Year 2 Cost</v>
      </c>
      <c r="P21" s="45" t="str">
        <f aca="false">IF(Durationmths&gt;AF$20, IF($AE$13="price", AX$21, AG$21), "")</f>
        <v>Year 3 Cost</v>
      </c>
      <c r="Q21" s="45" t="str">
        <f aca="false">IF(Durationmths&gt;AG$20, IF($AE$13="price", AY$21, AH$21), "")</f>
        <v/>
      </c>
      <c r="R21" s="45" t="str">
        <f aca="false">IF(Durationmths&gt;AH$20, IF($AE$13="price", AZ$21, AI$21), "")</f>
        <v/>
      </c>
      <c r="S21" s="45" t="str">
        <f aca="false">IF(Durationmths&gt;AI$20, IF($AE$13="price", BA$21, AJ$21), "")</f>
        <v/>
      </c>
      <c r="T21" s="45" t="str">
        <f aca="false">IF(Durationmths&gt;AJ$20, IF($AE$13="price", BB$21, AK$21), "")</f>
        <v/>
      </c>
      <c r="U21" s="45" t="str">
        <f aca="false">IF(Durationmths&gt;AK$20, IF($AE$13="price", BC$21, AL$21), "")</f>
        <v/>
      </c>
      <c r="V21" s="45" t="str">
        <f aca="false">IF(Durationmths&gt;AL$20, IF($AE$13="price", BD$21, AM$21), "")</f>
        <v/>
      </c>
      <c r="W21" s="45" t="str">
        <f aca="false">IF(Durationmths&gt;AM$20, IF($AE$13="price", BE$21, AN$21), "")</f>
        <v/>
      </c>
      <c r="X21" s="45" t="str">
        <f aca="false">IF(Durationmths&gt;AN$20, IF($AE$13="price", BF$21, AO$21), "")</f>
        <v/>
      </c>
      <c r="Y21" s="45" t="str">
        <f aca="false">IF(Durationmths&gt;AO$20, IF($AE$13="price", BG$21, AP$21), "")</f>
        <v/>
      </c>
      <c r="Z21" s="45" t="str">
        <f aca="false">IF(Durationmths&gt;AP$20, IF($AE$13="price", BH$21, AQ$21), "")</f>
        <v/>
      </c>
      <c r="AA21" s="45" t="str">
        <f aca="false">IF(Durationmths&gt;AQ$20, IF($AE$13="price", BI$21, AR$21), "")</f>
        <v/>
      </c>
      <c r="AB21" s="45" t="str">
        <f aca="false">IF(Durationmths&gt;AR$20, IF($AE$13="price", BJ$21, AS$21), "")</f>
        <v/>
      </c>
      <c r="AC21" s="46"/>
      <c r="AD21" s="32"/>
      <c r="AE21" s="37" t="s">
        <v>112</v>
      </c>
      <c r="AF21" s="37" t="s">
        <v>113</v>
      </c>
      <c r="AG21" s="37" t="s">
        <v>114</v>
      </c>
      <c r="AH21" s="37" t="s">
        <v>115</v>
      </c>
      <c r="AI21" s="37" t="s">
        <v>116</v>
      </c>
      <c r="AJ21" s="37" t="s">
        <v>117</v>
      </c>
      <c r="AK21" s="37" t="s">
        <v>118</v>
      </c>
      <c r="AL21" s="37" t="s">
        <v>119</v>
      </c>
      <c r="AM21" s="37" t="s">
        <v>120</v>
      </c>
      <c r="AN21" s="37" t="s">
        <v>121</v>
      </c>
      <c r="AO21" s="37" t="s">
        <v>122</v>
      </c>
      <c r="AP21" s="37" t="s">
        <v>123</v>
      </c>
      <c r="AQ21" s="37" t="s">
        <v>124</v>
      </c>
      <c r="AR21" s="37" t="s">
        <v>125</v>
      </c>
      <c r="AS21" s="37" t="s">
        <v>126</v>
      </c>
      <c r="AT21" s="37" t="s">
        <v>127</v>
      </c>
      <c r="AU21" s="47"/>
      <c r="AV21" s="37" t="s">
        <v>128</v>
      </c>
      <c r="AW21" s="37" t="s">
        <v>129</v>
      </c>
      <c r="AX21" s="37" t="s">
        <v>130</v>
      </c>
      <c r="AY21" s="37" t="s">
        <v>131</v>
      </c>
      <c r="AZ21" s="37" t="s">
        <v>132</v>
      </c>
      <c r="BA21" s="37" t="s">
        <v>133</v>
      </c>
      <c r="BB21" s="37" t="s">
        <v>134</v>
      </c>
      <c r="BC21" s="37" t="s">
        <v>135</v>
      </c>
      <c r="BD21" s="37" t="s">
        <v>136</v>
      </c>
      <c r="BE21" s="37" t="s">
        <v>137</v>
      </c>
      <c r="BF21" s="37" t="s">
        <v>138</v>
      </c>
      <c r="BG21" s="37" t="s">
        <v>139</v>
      </c>
      <c r="BH21" s="37" t="s">
        <v>140</v>
      </c>
      <c r="BI21" s="37" t="s">
        <v>141</v>
      </c>
      <c r="BJ21" s="37" t="s">
        <v>142</v>
      </c>
      <c r="BK21" s="37" t="s">
        <v>127</v>
      </c>
      <c r="BL21" s="47"/>
    </row>
    <row r="22" s="51" customFormat="true" ht="14.25" hidden="false" customHeight="true" outlineLevel="0" collapsed="false">
      <c r="A22" s="27" t="s">
        <v>143</v>
      </c>
      <c r="B22" s="49"/>
      <c r="C22" s="1"/>
      <c r="D22" s="1"/>
      <c r="E22" s="1"/>
      <c r="F22" s="5"/>
      <c r="G22" s="1"/>
      <c r="H22" s="6"/>
      <c r="I22" s="1"/>
      <c r="J22" s="7"/>
      <c r="K22" s="8"/>
      <c r="L22" s="7"/>
      <c r="M22" s="9"/>
      <c r="N22" s="7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32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50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50"/>
    </row>
    <row r="23" s="62" customFormat="true" ht="14.25" hidden="false" customHeight="false" outlineLevel="0" collapsed="false">
      <c r="A23" s="53"/>
      <c r="B23" s="54" t="str">
        <f aca="false">PROPER(AT23)</f>
        <v>Prof Bob Coecke</v>
      </c>
      <c r="C23" s="53" t="s">
        <v>255</v>
      </c>
      <c r="D23" s="54" t="s">
        <v>249</v>
      </c>
      <c r="E23" s="53" t="s">
        <v>256</v>
      </c>
      <c r="F23" s="49"/>
      <c r="G23" s="53" t="n">
        <v>0.2</v>
      </c>
      <c r="H23" s="55" t="n">
        <v>43435</v>
      </c>
      <c r="I23" s="53" t="n">
        <v>36</v>
      </c>
      <c r="J23" s="56" t="n">
        <v>0</v>
      </c>
      <c r="K23" s="57" t="n">
        <v>0.8</v>
      </c>
      <c r="L23" s="58" t="n">
        <v>0</v>
      </c>
      <c r="M23" s="59" t="n">
        <v>0</v>
      </c>
      <c r="N23" s="60" t="n">
        <f aca="false">IF($AE$13="price",AV23,AE23)</f>
        <v>0</v>
      </c>
      <c r="O23" s="60" t="n">
        <f aca="false">IF(Durationmths&gt;AE$20,IF($AE$13="price", AW23, AF23),"")</f>
        <v>0</v>
      </c>
      <c r="P23" s="60" t="n">
        <f aca="false">IF(Durationmths&gt;AF$20,IF($AE$13="price", AX23, AG23),"")</f>
        <v>0</v>
      </c>
      <c r="Q23" s="60" t="str">
        <f aca="false">IF(Durationmths&gt;AG$20,IF($AE$13="price", AY23, AH23),"")</f>
        <v/>
      </c>
      <c r="R23" s="60" t="str">
        <f aca="false">IF(Durationmths&gt;AH$20,IF($AE$13="price", AZ23, AI23),"")</f>
        <v/>
      </c>
      <c r="S23" s="60" t="str">
        <f aca="false">IF(Durationmths&gt;AI$20,IF($AE$13="price", BA23, AJ23),"")</f>
        <v/>
      </c>
      <c r="T23" s="60" t="str">
        <f aca="false">IF(Durationmths&gt;AJ$20,IF($AE$13="price", BB23, AK23),"")</f>
        <v/>
      </c>
      <c r="U23" s="60" t="str">
        <f aca="false">IF(Durationmths&gt;AK$20,IF($AE$13="price", BC23, AL23),"")</f>
        <v/>
      </c>
      <c r="V23" s="60" t="str">
        <f aca="false">IF(Durationmths&gt;AL$20,IF($AE$13="price", BD23, AM23),"")</f>
        <v/>
      </c>
      <c r="W23" s="60" t="str">
        <f aca="false">IF(Durationmths&gt;AM$20,IF($AE$13="price", BE23, AN23),"")</f>
        <v/>
      </c>
      <c r="X23" s="60" t="str">
        <f aca="false">IF(Durationmths&gt;AN$20,IF($AE$13="price", BF23, AO23),"")</f>
        <v/>
      </c>
      <c r="Y23" s="60" t="str">
        <f aca="false">IF(Durationmths&gt;AO$20,IF($AE$13="price", BG23, AP23),"")</f>
        <v/>
      </c>
      <c r="Z23" s="60" t="str">
        <f aca="false">IF(Durationmths&gt;AP$20,IF($AE$13="price", BH23, AQ23),"")</f>
        <v/>
      </c>
      <c r="AA23" s="60" t="str">
        <f aca="false">IF(Durationmths&gt;AQ$20,IF($AE$13="price", BI23, AR23),"")</f>
        <v/>
      </c>
      <c r="AB23" s="60" t="str">
        <f aca="false">IF(Durationmths&gt;AR$20,IF($AE$13="price", BJ23, AS23),"")</f>
        <v/>
      </c>
      <c r="AC23" s="53"/>
      <c r="AD23" s="32"/>
      <c r="AE23" s="53" t="n">
        <v>0</v>
      </c>
      <c r="AF23" s="53" t="n">
        <v>0</v>
      </c>
      <c r="AG23" s="53" t="n">
        <v>0</v>
      </c>
      <c r="AH23" s="53" t="n">
        <v>0</v>
      </c>
      <c r="AI23" s="53" t="n">
        <v>0</v>
      </c>
      <c r="AJ23" s="53" t="n">
        <v>0</v>
      </c>
      <c r="AK23" s="53" t="n">
        <v>0</v>
      </c>
      <c r="AL23" s="53" t="n">
        <v>0</v>
      </c>
      <c r="AM23" s="53" t="n">
        <v>0</v>
      </c>
      <c r="AN23" s="53" t="n">
        <v>0</v>
      </c>
      <c r="AO23" s="53" t="n">
        <v>0</v>
      </c>
      <c r="AP23" s="53" t="n">
        <v>0</v>
      </c>
      <c r="AQ23" s="53" t="n">
        <v>0</v>
      </c>
      <c r="AR23" s="53" t="n">
        <v>0</v>
      </c>
      <c r="AS23" s="53" t="n">
        <v>0</v>
      </c>
      <c r="AT23" s="53" t="s">
        <v>253</v>
      </c>
      <c r="AU23" s="61"/>
      <c r="AV23" s="53" t="n">
        <v>0</v>
      </c>
      <c r="AW23" s="53" t="n">
        <v>0</v>
      </c>
      <c r="AX23" s="53" t="n">
        <v>0</v>
      </c>
      <c r="AY23" s="53" t="n">
        <v>0</v>
      </c>
      <c r="AZ23" s="53" t="n">
        <v>0</v>
      </c>
      <c r="BA23" s="53" t="n">
        <v>0</v>
      </c>
      <c r="BB23" s="53" t="n">
        <v>0</v>
      </c>
      <c r="BC23" s="53" t="n">
        <v>0</v>
      </c>
      <c r="BD23" s="53" t="n">
        <v>0</v>
      </c>
      <c r="BE23" s="53" t="n">
        <v>0</v>
      </c>
      <c r="BF23" s="53" t="n">
        <v>0</v>
      </c>
      <c r="BG23" s="53" t="n">
        <v>0</v>
      </c>
      <c r="BH23" s="53" t="n">
        <v>0</v>
      </c>
      <c r="BI23" s="53" t="n">
        <v>0</v>
      </c>
      <c r="BJ23" s="53" t="n">
        <v>0</v>
      </c>
      <c r="BK23" s="53" t="s">
        <v>253</v>
      </c>
      <c r="BL23" s="61"/>
    </row>
    <row r="24" s="62" customFormat="true" ht="14.25" hidden="false" customHeight="false" outlineLevel="0" collapsed="false">
      <c r="A24" s="53"/>
      <c r="B24" s="54" t="str">
        <f aca="false">PROPER(AT24)</f>
        <v>Dr Tbc Ra</v>
      </c>
      <c r="C24" s="53" t="s">
        <v>257</v>
      </c>
      <c r="D24" s="54" t="s">
        <v>249</v>
      </c>
      <c r="E24" s="53" t="s">
        <v>258</v>
      </c>
      <c r="F24" s="49" t="n">
        <v>2</v>
      </c>
      <c r="G24" s="53" t="n">
        <v>1</v>
      </c>
      <c r="H24" s="55" t="n">
        <v>43435</v>
      </c>
      <c r="I24" s="53" t="n">
        <v>30</v>
      </c>
      <c r="J24" s="56" t="n">
        <v>113823.56</v>
      </c>
      <c r="K24" s="57" t="n">
        <v>0.8</v>
      </c>
      <c r="L24" s="58" t="n">
        <v>91058.85</v>
      </c>
      <c r="M24" s="59" t="n">
        <v>0</v>
      </c>
      <c r="N24" s="60" t="n">
        <f aca="false">IF($AE$13="price",AV24,AE24)</f>
        <v>44479.44</v>
      </c>
      <c r="O24" s="60" t="n">
        <f aca="false">IF(Durationmths&gt;AE$20,IF($AE$13="price", AW24, AF24),"")</f>
        <v>45841.05</v>
      </c>
      <c r="P24" s="60" t="n">
        <f aca="false">IF(Durationmths&gt;AF$20,IF($AE$13="price", AX24, AG24),"")</f>
        <v>23503.07</v>
      </c>
      <c r="Q24" s="60" t="str">
        <f aca="false">IF(Durationmths&gt;AG$20,IF($AE$13="price", AY24, AH24),"")</f>
        <v/>
      </c>
      <c r="R24" s="60" t="str">
        <f aca="false">IF(Durationmths&gt;AH$20,IF($AE$13="price", AZ24, AI24),"")</f>
        <v/>
      </c>
      <c r="S24" s="60" t="str">
        <f aca="false">IF(Durationmths&gt;AI$20,IF($AE$13="price", BA24, AJ24),"")</f>
        <v/>
      </c>
      <c r="T24" s="60" t="str">
        <f aca="false">IF(Durationmths&gt;AJ$20,IF($AE$13="price", BB24, AK24),"")</f>
        <v/>
      </c>
      <c r="U24" s="60" t="str">
        <f aca="false">IF(Durationmths&gt;AK$20,IF($AE$13="price", BC24, AL24),"")</f>
        <v/>
      </c>
      <c r="V24" s="60" t="str">
        <f aca="false">IF(Durationmths&gt;AL$20,IF($AE$13="price", BD24, AM24),"")</f>
        <v/>
      </c>
      <c r="W24" s="60" t="str">
        <f aca="false">IF(Durationmths&gt;AM$20,IF($AE$13="price", BE24, AN24),"")</f>
        <v/>
      </c>
      <c r="X24" s="60" t="str">
        <f aca="false">IF(Durationmths&gt;AN$20,IF($AE$13="price", BF24, AO24),"")</f>
        <v/>
      </c>
      <c r="Y24" s="60" t="str">
        <f aca="false">IF(Durationmths&gt;AO$20,IF($AE$13="price", BG24, AP24),"")</f>
        <v/>
      </c>
      <c r="Z24" s="60" t="str">
        <f aca="false">IF(Durationmths&gt;AP$20,IF($AE$13="price", BH24, AQ24),"")</f>
        <v/>
      </c>
      <c r="AA24" s="60" t="str">
        <f aca="false">IF(Durationmths&gt;AQ$20,IF($AE$13="price", BI24, AR24),"")</f>
        <v/>
      </c>
      <c r="AB24" s="60" t="str">
        <f aca="false">IF(Durationmths&gt;AR$20,IF($AE$13="price", BJ24, AS24),"")</f>
        <v/>
      </c>
      <c r="AC24" s="53"/>
      <c r="AD24" s="32"/>
      <c r="AE24" s="53" t="n">
        <v>44479.44</v>
      </c>
      <c r="AF24" s="53" t="n">
        <v>45841.05</v>
      </c>
      <c r="AG24" s="53" t="n">
        <v>23503.07</v>
      </c>
      <c r="AH24" s="53" t="n">
        <v>0</v>
      </c>
      <c r="AI24" s="53" t="n">
        <v>0</v>
      </c>
      <c r="AJ24" s="53" t="n">
        <v>0</v>
      </c>
      <c r="AK24" s="53" t="n">
        <v>0</v>
      </c>
      <c r="AL24" s="53" t="n">
        <v>0</v>
      </c>
      <c r="AM24" s="53" t="n">
        <v>0</v>
      </c>
      <c r="AN24" s="53" t="n">
        <v>0</v>
      </c>
      <c r="AO24" s="53" t="n">
        <v>0</v>
      </c>
      <c r="AP24" s="53" t="n">
        <v>0</v>
      </c>
      <c r="AQ24" s="53" t="n">
        <v>0</v>
      </c>
      <c r="AR24" s="53" t="n">
        <v>0</v>
      </c>
      <c r="AS24" s="53" t="n">
        <v>0</v>
      </c>
      <c r="AT24" s="53" t="s">
        <v>259</v>
      </c>
      <c r="AU24" s="61"/>
      <c r="AV24" s="53" t="n">
        <v>35583.55</v>
      </c>
      <c r="AW24" s="53" t="n">
        <v>36672.84</v>
      </c>
      <c r="AX24" s="53" t="n">
        <v>18802.46</v>
      </c>
      <c r="AY24" s="53" t="n">
        <v>0</v>
      </c>
      <c r="AZ24" s="53" t="n">
        <v>0</v>
      </c>
      <c r="BA24" s="53" t="n">
        <v>0</v>
      </c>
      <c r="BB24" s="53" t="n">
        <v>0</v>
      </c>
      <c r="BC24" s="53" t="n">
        <v>0</v>
      </c>
      <c r="BD24" s="53" t="n">
        <v>0</v>
      </c>
      <c r="BE24" s="53" t="n">
        <v>0</v>
      </c>
      <c r="BF24" s="53" t="n">
        <v>0</v>
      </c>
      <c r="BG24" s="53" t="n">
        <v>0</v>
      </c>
      <c r="BH24" s="53" t="n">
        <v>0</v>
      </c>
      <c r="BI24" s="53" t="n">
        <v>0</v>
      </c>
      <c r="BJ24" s="53" t="n">
        <v>0</v>
      </c>
      <c r="BK24" s="53" t="s">
        <v>259</v>
      </c>
      <c r="BL24" s="61"/>
    </row>
    <row r="25" s="62" customFormat="true" ht="14.25" hidden="false" customHeight="false" outlineLevel="0" collapsed="false">
      <c r="A25" s="53"/>
      <c r="B25" s="54" t="str">
        <f aca="false">PROPER(AT25)</f>
        <v>Ms Miriam Backens</v>
      </c>
      <c r="C25" s="53" t="s">
        <v>257</v>
      </c>
      <c r="D25" s="54" t="s">
        <v>249</v>
      </c>
      <c r="E25" s="53" t="s">
        <v>258</v>
      </c>
      <c r="F25" s="49" t="n">
        <v>6</v>
      </c>
      <c r="G25" s="53" t="n">
        <v>0.2</v>
      </c>
      <c r="H25" s="55" t="n">
        <v>43435</v>
      </c>
      <c r="I25" s="53" t="n">
        <v>36</v>
      </c>
      <c r="J25" s="56" t="n">
        <v>0</v>
      </c>
      <c r="K25" s="57" t="n">
        <v>0.8</v>
      </c>
      <c r="L25" s="58" t="n">
        <v>0</v>
      </c>
      <c r="M25" s="59" t="n">
        <v>0</v>
      </c>
      <c r="N25" s="60" t="n">
        <f aca="false">IF($AE$13="price",AV25,AE25)</f>
        <v>0</v>
      </c>
      <c r="O25" s="60" t="n">
        <f aca="false">IF(Durationmths&gt;AE$20,IF($AE$13="price", AW25, AF25),"")</f>
        <v>0</v>
      </c>
      <c r="P25" s="60" t="n">
        <f aca="false">IF(Durationmths&gt;AF$20,IF($AE$13="price", AX25, AG25),"")</f>
        <v>0</v>
      </c>
      <c r="Q25" s="60" t="str">
        <f aca="false">IF(Durationmths&gt;AG$20,IF($AE$13="price", AY25, AH25),"")</f>
        <v/>
      </c>
      <c r="R25" s="60" t="str">
        <f aca="false">IF(Durationmths&gt;AH$20,IF($AE$13="price", AZ25, AI25),"")</f>
        <v/>
      </c>
      <c r="S25" s="60" t="str">
        <f aca="false">IF(Durationmths&gt;AI$20,IF($AE$13="price", BA25, AJ25),"")</f>
        <v/>
      </c>
      <c r="T25" s="60" t="str">
        <f aca="false">IF(Durationmths&gt;AJ$20,IF($AE$13="price", BB25, AK25),"")</f>
        <v/>
      </c>
      <c r="U25" s="60" t="str">
        <f aca="false">IF(Durationmths&gt;AK$20,IF($AE$13="price", BC25, AL25),"")</f>
        <v/>
      </c>
      <c r="V25" s="60" t="str">
        <f aca="false">IF(Durationmths&gt;AL$20,IF($AE$13="price", BD25, AM25),"")</f>
        <v/>
      </c>
      <c r="W25" s="60" t="str">
        <f aca="false">IF(Durationmths&gt;AM$20,IF($AE$13="price", BE25, AN25),"")</f>
        <v/>
      </c>
      <c r="X25" s="60" t="str">
        <f aca="false">IF(Durationmths&gt;AN$20,IF($AE$13="price", BF25, AO25),"")</f>
        <v/>
      </c>
      <c r="Y25" s="60" t="str">
        <f aca="false">IF(Durationmths&gt;AO$20,IF($AE$13="price", BG25, AP25),"")</f>
        <v/>
      </c>
      <c r="Z25" s="60" t="str">
        <f aca="false">IF(Durationmths&gt;AP$20,IF($AE$13="price", BH25, AQ25),"")</f>
        <v/>
      </c>
      <c r="AA25" s="60" t="str">
        <f aca="false">IF(Durationmths&gt;AQ$20,IF($AE$13="price", BI25, AR25),"")</f>
        <v/>
      </c>
      <c r="AB25" s="60" t="str">
        <f aca="false">IF(Durationmths&gt;AR$20,IF($AE$13="price", BJ25, AS25),"")</f>
        <v/>
      </c>
      <c r="AC25" s="53"/>
      <c r="AD25" s="32"/>
      <c r="AE25" s="53" t="n">
        <v>0</v>
      </c>
      <c r="AF25" s="53" t="n">
        <v>0</v>
      </c>
      <c r="AG25" s="53" t="n">
        <v>0</v>
      </c>
      <c r="AH25" s="53" t="n">
        <v>0</v>
      </c>
      <c r="AI25" s="53" t="n">
        <v>0</v>
      </c>
      <c r="AJ25" s="53" t="n">
        <v>0</v>
      </c>
      <c r="AK25" s="53" t="n">
        <v>0</v>
      </c>
      <c r="AL25" s="53" t="n">
        <v>0</v>
      </c>
      <c r="AM25" s="53" t="n">
        <v>0</v>
      </c>
      <c r="AN25" s="53" t="n">
        <v>0</v>
      </c>
      <c r="AO25" s="53" t="n">
        <v>0</v>
      </c>
      <c r="AP25" s="53" t="n">
        <v>0</v>
      </c>
      <c r="AQ25" s="53" t="n">
        <v>0</v>
      </c>
      <c r="AR25" s="53" t="n">
        <v>0</v>
      </c>
      <c r="AS25" s="53" t="n">
        <v>0</v>
      </c>
      <c r="AT25" s="53" t="s">
        <v>260</v>
      </c>
      <c r="AU25" s="61"/>
      <c r="AV25" s="53" t="n">
        <v>0</v>
      </c>
      <c r="AW25" s="53" t="n">
        <v>0</v>
      </c>
      <c r="AX25" s="53" t="n">
        <v>0</v>
      </c>
      <c r="AY25" s="53" t="n">
        <v>0</v>
      </c>
      <c r="AZ25" s="53" t="n">
        <v>0</v>
      </c>
      <c r="BA25" s="53" t="n">
        <v>0</v>
      </c>
      <c r="BB25" s="53" t="n">
        <v>0</v>
      </c>
      <c r="BC25" s="53" t="n">
        <v>0</v>
      </c>
      <c r="BD25" s="53" t="n">
        <v>0</v>
      </c>
      <c r="BE25" s="53" t="n">
        <v>0</v>
      </c>
      <c r="BF25" s="53" t="n">
        <v>0</v>
      </c>
      <c r="BG25" s="53" t="n">
        <v>0</v>
      </c>
      <c r="BH25" s="53" t="n">
        <v>0</v>
      </c>
      <c r="BI25" s="53" t="n">
        <v>0</v>
      </c>
      <c r="BJ25" s="53" t="n">
        <v>0</v>
      </c>
      <c r="BK25" s="53" t="s">
        <v>260</v>
      </c>
      <c r="BL25" s="61"/>
    </row>
    <row r="26" s="62" customFormat="true" ht="14.25" hidden="false" customHeight="false" outlineLevel="0" collapsed="false">
      <c r="A26" s="53"/>
      <c r="B26" s="54" t="str">
        <f aca="false">PROPER(AT26)</f>
        <v>Dr Jonathan De Beaudrap</v>
      </c>
      <c r="C26" s="53" t="s">
        <v>257</v>
      </c>
      <c r="D26" s="54" t="s">
        <v>249</v>
      </c>
      <c r="E26" s="53" t="s">
        <v>258</v>
      </c>
      <c r="F26" s="49" t="n">
        <v>8</v>
      </c>
      <c r="G26" s="53" t="n">
        <v>0.2</v>
      </c>
      <c r="H26" s="55" t="n">
        <v>43435</v>
      </c>
      <c r="I26" s="53" t="n">
        <v>36</v>
      </c>
      <c r="J26" s="56" t="n">
        <v>0</v>
      </c>
      <c r="K26" s="57" t="n">
        <v>0.8</v>
      </c>
      <c r="L26" s="58" t="n">
        <v>0</v>
      </c>
      <c r="M26" s="59" t="n">
        <v>0</v>
      </c>
      <c r="N26" s="60" t="n">
        <f aca="false">IF($AE$13="price",AV26,AE26)</f>
        <v>0</v>
      </c>
      <c r="O26" s="60" t="n">
        <f aca="false">IF(Durationmths&gt;AE$20,IF($AE$13="price", AW26, AF26),"")</f>
        <v>0</v>
      </c>
      <c r="P26" s="60" t="n">
        <f aca="false">IF(Durationmths&gt;AF$20,IF($AE$13="price", AX26, AG26),"")</f>
        <v>0</v>
      </c>
      <c r="Q26" s="60" t="str">
        <f aca="false">IF(Durationmths&gt;AG$20,IF($AE$13="price", AY26, AH26),"")</f>
        <v/>
      </c>
      <c r="R26" s="60" t="str">
        <f aca="false">IF(Durationmths&gt;AH$20,IF($AE$13="price", AZ26, AI26),"")</f>
        <v/>
      </c>
      <c r="S26" s="60" t="str">
        <f aca="false">IF(Durationmths&gt;AI$20,IF($AE$13="price", BA26, AJ26),"")</f>
        <v/>
      </c>
      <c r="T26" s="60" t="str">
        <f aca="false">IF(Durationmths&gt;AJ$20,IF($AE$13="price", BB26, AK26),"")</f>
        <v/>
      </c>
      <c r="U26" s="60" t="str">
        <f aca="false">IF(Durationmths&gt;AK$20,IF($AE$13="price", BC26, AL26),"")</f>
        <v/>
      </c>
      <c r="V26" s="60" t="str">
        <f aca="false">IF(Durationmths&gt;AL$20,IF($AE$13="price", BD26, AM26),"")</f>
        <v/>
      </c>
      <c r="W26" s="60" t="str">
        <f aca="false">IF(Durationmths&gt;AM$20,IF($AE$13="price", BE26, AN26),"")</f>
        <v/>
      </c>
      <c r="X26" s="60" t="str">
        <f aca="false">IF(Durationmths&gt;AN$20,IF($AE$13="price", BF26, AO26),"")</f>
        <v/>
      </c>
      <c r="Y26" s="60" t="str">
        <f aca="false">IF(Durationmths&gt;AO$20,IF($AE$13="price", BG26, AP26),"")</f>
        <v/>
      </c>
      <c r="Z26" s="60" t="str">
        <f aca="false">IF(Durationmths&gt;AP$20,IF($AE$13="price", BH26, AQ26),"")</f>
        <v/>
      </c>
      <c r="AA26" s="60" t="str">
        <f aca="false">IF(Durationmths&gt;AQ$20,IF($AE$13="price", BI26, AR26),"")</f>
        <v/>
      </c>
      <c r="AB26" s="60" t="str">
        <f aca="false">IF(Durationmths&gt;AR$20,IF($AE$13="price", BJ26, AS26),"")</f>
        <v/>
      </c>
      <c r="AC26" s="53"/>
      <c r="AD26" s="32"/>
      <c r="AE26" s="53" t="n">
        <v>0</v>
      </c>
      <c r="AF26" s="53" t="n">
        <v>0</v>
      </c>
      <c r="AG26" s="53" t="n">
        <v>0</v>
      </c>
      <c r="AH26" s="53" t="n">
        <v>0</v>
      </c>
      <c r="AI26" s="53" t="n">
        <v>0</v>
      </c>
      <c r="AJ26" s="53" t="n">
        <v>0</v>
      </c>
      <c r="AK26" s="53" t="n">
        <v>0</v>
      </c>
      <c r="AL26" s="53" t="n">
        <v>0</v>
      </c>
      <c r="AM26" s="53" t="n">
        <v>0</v>
      </c>
      <c r="AN26" s="53" t="n">
        <v>0</v>
      </c>
      <c r="AO26" s="53" t="n">
        <v>0</v>
      </c>
      <c r="AP26" s="53" t="n">
        <v>0</v>
      </c>
      <c r="AQ26" s="53" t="n">
        <v>0</v>
      </c>
      <c r="AR26" s="53" t="n">
        <v>0</v>
      </c>
      <c r="AS26" s="53" t="n">
        <v>0</v>
      </c>
      <c r="AT26" s="53" t="s">
        <v>261</v>
      </c>
      <c r="AU26" s="61"/>
      <c r="AV26" s="53" t="n">
        <v>0</v>
      </c>
      <c r="AW26" s="53" t="n">
        <v>0</v>
      </c>
      <c r="AX26" s="53" t="n">
        <v>0</v>
      </c>
      <c r="AY26" s="53" t="n">
        <v>0</v>
      </c>
      <c r="AZ26" s="53" t="n">
        <v>0</v>
      </c>
      <c r="BA26" s="53" t="n">
        <v>0</v>
      </c>
      <c r="BB26" s="53" t="n">
        <v>0</v>
      </c>
      <c r="BC26" s="53" t="n">
        <v>0</v>
      </c>
      <c r="BD26" s="53" t="n">
        <v>0</v>
      </c>
      <c r="BE26" s="53" t="n">
        <v>0</v>
      </c>
      <c r="BF26" s="53" t="n">
        <v>0</v>
      </c>
      <c r="BG26" s="53" t="n">
        <v>0</v>
      </c>
      <c r="BH26" s="53" t="n">
        <v>0</v>
      </c>
      <c r="BI26" s="53" t="n">
        <v>0</v>
      </c>
      <c r="BJ26" s="53" t="n">
        <v>0</v>
      </c>
      <c r="BK26" s="53" t="s">
        <v>261</v>
      </c>
      <c r="BL26" s="61"/>
    </row>
    <row r="27" s="62" customFormat="true" ht="14.25" hidden="false" customHeight="false" outlineLevel="0" collapsed="false">
      <c r="A27" s="53"/>
      <c r="B27" s="54" t="str">
        <f aca="false">PROPER(AT27)</f>
        <v>Dr Quanlong Wang</v>
      </c>
      <c r="C27" s="53" t="s">
        <v>257</v>
      </c>
      <c r="D27" s="54" t="s">
        <v>249</v>
      </c>
      <c r="E27" s="53" t="s">
        <v>258</v>
      </c>
      <c r="F27" s="49" t="n">
        <v>2</v>
      </c>
      <c r="G27" s="53" t="n">
        <v>0.6</v>
      </c>
      <c r="H27" s="55" t="n">
        <v>43435</v>
      </c>
      <c r="I27" s="53" t="n">
        <v>36</v>
      </c>
      <c r="J27" s="56" t="n">
        <v>0</v>
      </c>
      <c r="K27" s="57" t="n">
        <v>0.8</v>
      </c>
      <c r="L27" s="58" t="n">
        <v>0</v>
      </c>
      <c r="M27" s="59" t="n">
        <v>0</v>
      </c>
      <c r="N27" s="60" t="n">
        <f aca="false">IF($AE$13="price",AV27,AE27)</f>
        <v>0</v>
      </c>
      <c r="O27" s="60" t="n">
        <f aca="false">IF(Durationmths&gt;AE$20,IF($AE$13="price", AW27, AF27),"")</f>
        <v>0</v>
      </c>
      <c r="P27" s="60" t="n">
        <f aca="false">IF(Durationmths&gt;AF$20,IF($AE$13="price", AX27, AG27),"")</f>
        <v>0</v>
      </c>
      <c r="Q27" s="60" t="str">
        <f aca="false">IF(Durationmths&gt;AG$20,IF($AE$13="price", AY27, AH27),"")</f>
        <v/>
      </c>
      <c r="R27" s="60" t="str">
        <f aca="false">IF(Durationmths&gt;AH$20,IF($AE$13="price", AZ27, AI27),"")</f>
        <v/>
      </c>
      <c r="S27" s="60" t="str">
        <f aca="false">IF(Durationmths&gt;AI$20,IF($AE$13="price", BA27, AJ27),"")</f>
        <v/>
      </c>
      <c r="T27" s="60" t="str">
        <f aca="false">IF(Durationmths&gt;AJ$20,IF($AE$13="price", BB27, AK27),"")</f>
        <v/>
      </c>
      <c r="U27" s="60" t="str">
        <f aca="false">IF(Durationmths&gt;AK$20,IF($AE$13="price", BC27, AL27),"")</f>
        <v/>
      </c>
      <c r="V27" s="60" t="str">
        <f aca="false">IF(Durationmths&gt;AL$20,IF($AE$13="price", BD27, AM27),"")</f>
        <v/>
      </c>
      <c r="W27" s="60" t="str">
        <f aca="false">IF(Durationmths&gt;AM$20,IF($AE$13="price", BE27, AN27),"")</f>
        <v/>
      </c>
      <c r="X27" s="60" t="str">
        <f aca="false">IF(Durationmths&gt;AN$20,IF($AE$13="price", BF27, AO27),"")</f>
        <v/>
      </c>
      <c r="Y27" s="60" t="str">
        <f aca="false">IF(Durationmths&gt;AO$20,IF($AE$13="price", BG27, AP27),"")</f>
        <v/>
      </c>
      <c r="Z27" s="60" t="str">
        <f aca="false">IF(Durationmths&gt;AP$20,IF($AE$13="price", BH27, AQ27),"")</f>
        <v/>
      </c>
      <c r="AA27" s="60" t="str">
        <f aca="false">IF(Durationmths&gt;AQ$20,IF($AE$13="price", BI27, AR27),"")</f>
        <v/>
      </c>
      <c r="AB27" s="60" t="str">
        <f aca="false">IF(Durationmths&gt;AR$20,IF($AE$13="price", BJ27, AS27),"")</f>
        <v/>
      </c>
      <c r="AC27" s="53"/>
      <c r="AD27" s="32"/>
      <c r="AE27" s="53" t="n">
        <v>0</v>
      </c>
      <c r="AF27" s="53" t="n">
        <v>0</v>
      </c>
      <c r="AG27" s="53" t="n">
        <v>0</v>
      </c>
      <c r="AH27" s="53" t="n">
        <v>0</v>
      </c>
      <c r="AI27" s="53" t="n">
        <v>0</v>
      </c>
      <c r="AJ27" s="53" t="n">
        <v>0</v>
      </c>
      <c r="AK27" s="53" t="n">
        <v>0</v>
      </c>
      <c r="AL27" s="53" t="n">
        <v>0</v>
      </c>
      <c r="AM27" s="53" t="n">
        <v>0</v>
      </c>
      <c r="AN27" s="53" t="n">
        <v>0</v>
      </c>
      <c r="AO27" s="53" t="n">
        <v>0</v>
      </c>
      <c r="AP27" s="53" t="n">
        <v>0</v>
      </c>
      <c r="AQ27" s="53" t="n">
        <v>0</v>
      </c>
      <c r="AR27" s="53" t="n">
        <v>0</v>
      </c>
      <c r="AS27" s="53" t="n">
        <v>0</v>
      </c>
      <c r="AT27" s="53" t="s">
        <v>262</v>
      </c>
      <c r="AU27" s="61"/>
      <c r="AV27" s="53" t="n">
        <v>0</v>
      </c>
      <c r="AW27" s="53" t="n">
        <v>0</v>
      </c>
      <c r="AX27" s="53" t="n">
        <v>0</v>
      </c>
      <c r="AY27" s="53" t="n">
        <v>0</v>
      </c>
      <c r="AZ27" s="53" t="n">
        <v>0</v>
      </c>
      <c r="BA27" s="53" t="n">
        <v>0</v>
      </c>
      <c r="BB27" s="53" t="n">
        <v>0</v>
      </c>
      <c r="BC27" s="53" t="n">
        <v>0</v>
      </c>
      <c r="BD27" s="53" t="n">
        <v>0</v>
      </c>
      <c r="BE27" s="53" t="n">
        <v>0</v>
      </c>
      <c r="BF27" s="53" t="n">
        <v>0</v>
      </c>
      <c r="BG27" s="53" t="n">
        <v>0</v>
      </c>
      <c r="BH27" s="53" t="n">
        <v>0</v>
      </c>
      <c r="BI27" s="53" t="n">
        <v>0</v>
      </c>
      <c r="BJ27" s="53" t="n">
        <v>0</v>
      </c>
      <c r="BK27" s="53" t="s">
        <v>262</v>
      </c>
      <c r="BL27" s="61"/>
    </row>
    <row r="28" s="74" customFormat="true" ht="15" hidden="false" customHeight="true" outlineLevel="0" collapsed="false">
      <c r="A28" s="64" t="s">
        <v>160</v>
      </c>
      <c r="B28" s="65"/>
      <c r="C28" s="64"/>
      <c r="D28" s="64"/>
      <c r="E28" s="64"/>
      <c r="F28" s="66"/>
      <c r="G28" s="64"/>
      <c r="H28" s="67"/>
      <c r="I28" s="64"/>
      <c r="J28" s="68" t="n">
        <f aca="false">IF(SUM(J23:J27)&gt;0,SUM(J23:J27),0)</f>
        <v>113823.56</v>
      </c>
      <c r="K28" s="69"/>
      <c r="L28" s="70" t="n">
        <f aca="false">IF(SUM(L23:L27)&gt;0,SUM(L23:L27),0)</f>
        <v>91058.85</v>
      </c>
      <c r="M28" s="71" t="n">
        <f aca="false">IF(SUM(M23:M27)&gt;0,SUM(M23:M27),0)</f>
        <v>0</v>
      </c>
      <c r="N28" s="68" t="n">
        <f aca="false">IF(SUM(N23:N27)&gt;0,SUM(N23:N27),0)</f>
        <v>44479.44</v>
      </c>
      <c r="O28" s="68" t="n">
        <f aca="false">IF(Durationmths&gt;AE$20,IF(SUM(O23:O27)&gt;0,SUM(O23:O27),0),"")</f>
        <v>45841.05</v>
      </c>
      <c r="P28" s="68" t="n">
        <f aca="false">IF(Durationmths&gt;AF$20,IF(SUM(P23:P27)&gt;0,SUM(P23:P27),0),"")</f>
        <v>23503.07</v>
      </c>
      <c r="Q28" s="68" t="str">
        <f aca="false">IF(Durationmths&gt;AG$20,IF(SUM(Q23:Q27)&gt;0,SUM(Q23:Q27),0),"")</f>
        <v/>
      </c>
      <c r="R28" s="68" t="str">
        <f aca="false">IF(Durationmths&gt;AH$20,IF(SUM(R23:R27)&gt;0,SUM(R23:R27),0),"")</f>
        <v/>
      </c>
      <c r="S28" s="68" t="str">
        <f aca="false">IF(Durationmths&gt;AI$20,IF(SUM(S23:S27)&gt;0,SUM(S23:S27),0),"")</f>
        <v/>
      </c>
      <c r="T28" s="68" t="str">
        <f aca="false">IF(Durationmths&gt;AJ$20,IF(SUM(T23:T27)&gt;0,SUM(T23:T27),0),"")</f>
        <v/>
      </c>
      <c r="U28" s="68" t="str">
        <f aca="false">IF(Durationmths&gt;AK$20,IF(SUM(U23:U27)&gt;0,SUM(U23:U27),0),"")</f>
        <v/>
      </c>
      <c r="V28" s="68" t="str">
        <f aca="false">IF(Durationmths&gt;AL$20,IF(SUM(V23:V27)&gt;0,SUM(V23:V27),0),"")</f>
        <v/>
      </c>
      <c r="W28" s="68" t="str">
        <f aca="false">IF(Durationmths&gt;AM$20,IF(SUM(W23:W27)&gt;0,SUM(W23:W27),0),"")</f>
        <v/>
      </c>
      <c r="X28" s="68" t="str">
        <f aca="false">IF(Durationmths&gt;AN$20,IF(SUM(X23:X27)&gt;0,SUM(X23:X27),0),"")</f>
        <v/>
      </c>
      <c r="Y28" s="68" t="str">
        <f aca="false">IF(Durationmths&gt;AO$20,IF(SUM(Y23:Y27)&gt;0,SUM(Y23:Y27),0),"")</f>
        <v/>
      </c>
      <c r="Z28" s="68" t="str">
        <f aca="false">IF(Durationmths&gt;AP$20,IF(SUM(Z23:Z27)&gt;0,SUM(Z23:Z27),0),"")</f>
        <v/>
      </c>
      <c r="AA28" s="68" t="str">
        <f aca="false">IF(Durationmths&gt;AQ$20,IF(SUM(AA23:AA27)&gt;0,SUM(AA23:AA27),0),"")</f>
        <v/>
      </c>
      <c r="AB28" s="68" t="str">
        <f aca="false">IF(Durationmths&gt;AR$20,IF(SUM(AB23:AB27)&gt;0,SUM(AB23:AB27),0),"")</f>
        <v/>
      </c>
      <c r="AC28" s="64"/>
      <c r="AD28" s="72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73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73"/>
    </row>
    <row r="29" customFormat="false" ht="15" hidden="false" customHeight="true" outlineLevel="0" collapsed="false">
      <c r="AD29" s="32"/>
    </row>
    <row r="30" s="51" customFormat="true" ht="15.75" hidden="false" customHeight="true" outlineLevel="0" collapsed="false">
      <c r="A30" s="27" t="s">
        <v>161</v>
      </c>
      <c r="B30" s="49"/>
      <c r="C30" s="1"/>
      <c r="D30" s="1"/>
      <c r="E30" s="1"/>
      <c r="F30" s="5"/>
      <c r="G30" s="1"/>
      <c r="H30" s="6"/>
      <c r="I30" s="1"/>
      <c r="J30" s="7"/>
      <c r="K30" s="8"/>
      <c r="L30" s="7"/>
      <c r="M30" s="9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1"/>
      <c r="AD30" s="32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50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50"/>
    </row>
    <row r="31" s="62" customFormat="true" ht="15" hidden="false" customHeight="false" outlineLevel="0" collapsed="false">
      <c r="A31" s="37"/>
      <c r="B31" s="53" t="s">
        <v>263</v>
      </c>
      <c r="C31" s="54" t="s">
        <v>263</v>
      </c>
      <c r="D31" s="53" t="s">
        <v>249</v>
      </c>
      <c r="E31" s="53"/>
      <c r="F31" s="49"/>
      <c r="G31" s="53"/>
      <c r="H31" s="55"/>
      <c r="I31" s="53"/>
      <c r="J31" s="56" t="n">
        <v>39500</v>
      </c>
      <c r="K31" s="57" t="n">
        <v>0.8</v>
      </c>
      <c r="L31" s="58" t="n">
        <v>31600.01</v>
      </c>
      <c r="M31" s="59" t="n">
        <v>0</v>
      </c>
      <c r="N31" s="60" t="n">
        <f aca="false">IF($AE$13="price",AV31,AE31)</f>
        <v>13166.67</v>
      </c>
      <c r="O31" s="60" t="n">
        <f aca="false">IF(Durationmths&gt;AE$20,IF($AE$13="price", AW31, AF31),"")</f>
        <v>13166.67</v>
      </c>
      <c r="P31" s="60" t="n">
        <f aca="false">IF(Durationmths&gt;AF$20,IF($AE$13="price", AX31, AG31),"")</f>
        <v>13166.66</v>
      </c>
      <c r="Q31" s="60" t="str">
        <f aca="false">IF(Durationmths&gt;AG$20,IF($AE$13="price", AY31, AH31),"")</f>
        <v/>
      </c>
      <c r="R31" s="60" t="str">
        <f aca="false">IF(Durationmths&gt;AH$20,IF($AE$13="price", AZ31, AI31),"")</f>
        <v/>
      </c>
      <c r="S31" s="60" t="str">
        <f aca="false">IF(Durationmths&gt;AI$20,IF($AE$13="price", BA31, AJ31),"")</f>
        <v/>
      </c>
      <c r="T31" s="60" t="str">
        <f aca="false">IF(Durationmths&gt;AJ$20,IF($AE$13="price", BB31, AK31),"")</f>
        <v/>
      </c>
      <c r="U31" s="60" t="str">
        <f aca="false">IF(Durationmths&gt;AK$20,IF($AE$13="price", BC31, AL31),"")</f>
        <v/>
      </c>
      <c r="V31" s="60" t="str">
        <f aca="false">IF(Durationmths&gt;AL$20,IF($AE$13="price", BD31, AM31),"")</f>
        <v/>
      </c>
      <c r="W31" s="60" t="str">
        <f aca="false">IF(Durationmths&gt;AM$20,IF($AE$13="price", BE31, AN31),"")</f>
        <v/>
      </c>
      <c r="X31" s="60" t="str">
        <f aca="false">IF(Durationmths&gt;AN$20,IF($AE$13="price", BF31, AO31),"")</f>
        <v/>
      </c>
      <c r="Y31" s="60" t="str">
        <f aca="false">IF(Durationmths&gt;AO$20,IF($AE$13="price", BG31, AP31),"")</f>
        <v/>
      </c>
      <c r="Z31" s="60" t="str">
        <f aca="false">IF(Durationmths&gt;AP$20,IF($AE$13="price", BH31, AQ31),"")</f>
        <v/>
      </c>
      <c r="AA31" s="60" t="str">
        <f aca="false">IF(Durationmths&gt;AQ$20,IF($AE$13="price", BI31, AR31),"")</f>
        <v/>
      </c>
      <c r="AB31" s="60" t="str">
        <f aca="false">IF(Durationmths&gt;AR$20,IF($AE$13="price", BJ31, AS31),"")</f>
        <v/>
      </c>
      <c r="AC31" s="76"/>
      <c r="AD31" s="32"/>
      <c r="AE31" s="53" t="n">
        <v>13166.67</v>
      </c>
      <c r="AF31" s="53" t="n">
        <v>13166.67</v>
      </c>
      <c r="AG31" s="53" t="n">
        <v>13166.66</v>
      </c>
      <c r="AH31" s="53" t="n">
        <v>0</v>
      </c>
      <c r="AI31" s="53" t="n">
        <v>0</v>
      </c>
      <c r="AJ31" s="53" t="n">
        <v>0</v>
      </c>
      <c r="AK31" s="53" t="n">
        <v>0</v>
      </c>
      <c r="AL31" s="53" t="n">
        <v>0</v>
      </c>
      <c r="AM31" s="53" t="n">
        <v>0</v>
      </c>
      <c r="AN31" s="53" t="n">
        <v>0</v>
      </c>
      <c r="AO31" s="53" t="n">
        <v>0</v>
      </c>
      <c r="AP31" s="53" t="n">
        <v>0</v>
      </c>
      <c r="AQ31" s="53" t="n">
        <v>0</v>
      </c>
      <c r="AR31" s="53" t="n">
        <v>0</v>
      </c>
      <c r="AS31" s="53" t="n">
        <v>0</v>
      </c>
      <c r="AT31" s="53"/>
      <c r="AU31" s="61"/>
      <c r="AV31" s="53" t="n">
        <v>10533.34</v>
      </c>
      <c r="AW31" s="53" t="n">
        <v>10533.34</v>
      </c>
      <c r="AX31" s="53" t="n">
        <v>10533.33</v>
      </c>
      <c r="AY31" s="53" t="n">
        <v>0</v>
      </c>
      <c r="AZ31" s="53" t="n">
        <v>0</v>
      </c>
      <c r="BA31" s="53" t="n">
        <v>0</v>
      </c>
      <c r="BB31" s="53" t="n">
        <v>0</v>
      </c>
      <c r="BC31" s="53" t="n">
        <v>0</v>
      </c>
      <c r="BD31" s="53" t="n">
        <v>0</v>
      </c>
      <c r="BE31" s="53" t="n">
        <v>0</v>
      </c>
      <c r="BF31" s="53" t="n">
        <v>0</v>
      </c>
      <c r="BG31" s="53" t="n">
        <v>0</v>
      </c>
      <c r="BH31" s="53" t="n">
        <v>0</v>
      </c>
      <c r="BI31" s="53" t="n">
        <v>0</v>
      </c>
      <c r="BJ31" s="53" t="n">
        <v>0</v>
      </c>
      <c r="BK31" s="53"/>
      <c r="BL31" s="61"/>
    </row>
    <row r="32" s="62" customFormat="true" ht="15" hidden="false" customHeight="false" outlineLevel="0" collapsed="false">
      <c r="A32" s="37"/>
      <c r="B32" s="53" t="s">
        <v>264</v>
      </c>
      <c r="C32" s="54" t="s">
        <v>265</v>
      </c>
      <c r="D32" s="53" t="s">
        <v>249</v>
      </c>
      <c r="E32" s="53"/>
      <c r="F32" s="49"/>
      <c r="G32" s="53"/>
      <c r="H32" s="55"/>
      <c r="I32" s="53"/>
      <c r="J32" s="56" t="n">
        <v>3000</v>
      </c>
      <c r="K32" s="57" t="n">
        <v>0.8</v>
      </c>
      <c r="L32" s="58" t="n">
        <v>2400</v>
      </c>
      <c r="M32" s="59" t="n">
        <v>0</v>
      </c>
      <c r="N32" s="60" t="n">
        <f aca="false">IF($AE$13="price",AV32,AE32)</f>
        <v>3000</v>
      </c>
      <c r="O32" s="60" t="n">
        <f aca="false">IF(Durationmths&gt;AE$20,IF($AE$13="price", AW32, AF32),"")</f>
        <v>0</v>
      </c>
      <c r="P32" s="60" t="n">
        <f aca="false">IF(Durationmths&gt;AF$20,IF($AE$13="price", AX32, AG32),"")</f>
        <v>0</v>
      </c>
      <c r="Q32" s="60" t="str">
        <f aca="false">IF(Durationmths&gt;AG$20,IF($AE$13="price", AY32, AH32),"")</f>
        <v/>
      </c>
      <c r="R32" s="60" t="str">
        <f aca="false">IF(Durationmths&gt;AH$20,IF($AE$13="price", AZ32, AI32),"")</f>
        <v/>
      </c>
      <c r="S32" s="60" t="str">
        <f aca="false">IF(Durationmths&gt;AI$20,IF($AE$13="price", BA32, AJ32),"")</f>
        <v/>
      </c>
      <c r="T32" s="60" t="str">
        <f aca="false">IF(Durationmths&gt;AJ$20,IF($AE$13="price", BB32, AK32),"")</f>
        <v/>
      </c>
      <c r="U32" s="60" t="str">
        <f aca="false">IF(Durationmths&gt;AK$20,IF($AE$13="price", BC32, AL32),"")</f>
        <v/>
      </c>
      <c r="V32" s="60" t="str">
        <f aca="false">IF(Durationmths&gt;AL$20,IF($AE$13="price", BD32, AM32),"")</f>
        <v/>
      </c>
      <c r="W32" s="60" t="str">
        <f aca="false">IF(Durationmths&gt;AM$20,IF($AE$13="price", BE32, AN32),"")</f>
        <v/>
      </c>
      <c r="X32" s="60" t="str">
        <f aca="false">IF(Durationmths&gt;AN$20,IF($AE$13="price", BF32, AO32),"")</f>
        <v/>
      </c>
      <c r="Y32" s="60" t="str">
        <f aca="false">IF(Durationmths&gt;AO$20,IF($AE$13="price", BG32, AP32),"")</f>
        <v/>
      </c>
      <c r="Z32" s="60" t="str">
        <f aca="false">IF(Durationmths&gt;AP$20,IF($AE$13="price", BH32, AQ32),"")</f>
        <v/>
      </c>
      <c r="AA32" s="60" t="str">
        <f aca="false">IF(Durationmths&gt;AQ$20,IF($AE$13="price", BI32, AR32),"")</f>
        <v/>
      </c>
      <c r="AB32" s="60" t="str">
        <f aca="false">IF(Durationmths&gt;AR$20,IF($AE$13="price", BJ32, AS32),"")</f>
        <v/>
      </c>
      <c r="AC32" s="76"/>
      <c r="AD32" s="32"/>
      <c r="AE32" s="53" t="n">
        <v>3000</v>
      </c>
      <c r="AF32" s="53" t="n">
        <v>0</v>
      </c>
      <c r="AG32" s="53" t="n">
        <v>0</v>
      </c>
      <c r="AH32" s="53" t="n">
        <v>0</v>
      </c>
      <c r="AI32" s="53" t="n">
        <v>0</v>
      </c>
      <c r="AJ32" s="53" t="n">
        <v>0</v>
      </c>
      <c r="AK32" s="53" t="n">
        <v>0</v>
      </c>
      <c r="AL32" s="53" t="n">
        <v>0</v>
      </c>
      <c r="AM32" s="53" t="n">
        <v>0</v>
      </c>
      <c r="AN32" s="53" t="n">
        <v>0</v>
      </c>
      <c r="AO32" s="53" t="n">
        <v>0</v>
      </c>
      <c r="AP32" s="53" t="n">
        <v>0</v>
      </c>
      <c r="AQ32" s="53" t="n">
        <v>0</v>
      </c>
      <c r="AR32" s="53" t="n">
        <v>0</v>
      </c>
      <c r="AS32" s="53" t="n">
        <v>0</v>
      </c>
      <c r="AT32" s="53"/>
      <c r="AU32" s="61"/>
      <c r="AV32" s="53" t="n">
        <v>2400</v>
      </c>
      <c r="AW32" s="53" t="n">
        <v>0</v>
      </c>
      <c r="AX32" s="53" t="n">
        <v>0</v>
      </c>
      <c r="AY32" s="53" t="n">
        <v>0</v>
      </c>
      <c r="AZ32" s="53" t="n">
        <v>0</v>
      </c>
      <c r="BA32" s="53" t="n">
        <v>0</v>
      </c>
      <c r="BB32" s="53" t="n">
        <v>0</v>
      </c>
      <c r="BC32" s="53" t="n">
        <v>0</v>
      </c>
      <c r="BD32" s="53" t="n">
        <v>0</v>
      </c>
      <c r="BE32" s="53" t="n">
        <v>0</v>
      </c>
      <c r="BF32" s="53" t="n">
        <v>0</v>
      </c>
      <c r="BG32" s="53" t="n">
        <v>0</v>
      </c>
      <c r="BH32" s="53" t="n">
        <v>0</v>
      </c>
      <c r="BI32" s="53" t="n">
        <v>0</v>
      </c>
      <c r="BJ32" s="53" t="n">
        <v>0</v>
      </c>
      <c r="BK32" s="53"/>
      <c r="BL32" s="61"/>
    </row>
    <row r="33" s="74" customFormat="true" ht="15" hidden="false" customHeight="true" outlineLevel="0" collapsed="false">
      <c r="A33" s="64" t="s">
        <v>169</v>
      </c>
      <c r="B33" s="65"/>
      <c r="C33" s="64"/>
      <c r="D33" s="64"/>
      <c r="E33" s="64"/>
      <c r="F33" s="66"/>
      <c r="G33" s="64"/>
      <c r="H33" s="67"/>
      <c r="I33" s="64"/>
      <c r="J33" s="68" t="n">
        <f aca="false">IF(SUM(J31:J32)&gt;0,SUM(J31:J32),0)</f>
        <v>42500</v>
      </c>
      <c r="K33" s="69"/>
      <c r="L33" s="70" t="n">
        <f aca="false">IF(SUM(L31:L32)&gt;0,SUM(L31:L32),0)</f>
        <v>34000.01</v>
      </c>
      <c r="M33" s="71" t="n">
        <f aca="false">IF(SUM(M31:M32)&gt;0,SUM(M31:M32),0)</f>
        <v>0</v>
      </c>
      <c r="N33" s="68" t="n">
        <f aca="false">IF(SUM(N31:N32)&gt;0,SUM(N31:N32),0)</f>
        <v>16166.67</v>
      </c>
      <c r="O33" s="68" t="n">
        <f aca="false">IF(Durationmths&gt;AE$20,IF(SUM(O31:O32)&gt;0,SUM(O31:O32),0),"")</f>
        <v>13166.67</v>
      </c>
      <c r="P33" s="68" t="n">
        <f aca="false">IF(Durationmths&gt;AF$20,IF(SUM(P31:P32)&gt;0,SUM(P31:P32),0),"")</f>
        <v>13166.66</v>
      </c>
      <c r="Q33" s="68" t="str">
        <f aca="false">IF(Durationmths&gt;AG$20,IF(SUM(Q31:Q32)&gt;0,SUM(Q31:Q32),0),"")</f>
        <v/>
      </c>
      <c r="R33" s="68" t="str">
        <f aca="false">IF(Durationmths&gt;AH$20,IF(SUM(R31:R32)&gt;0,SUM(R31:R32),0),"")</f>
        <v/>
      </c>
      <c r="S33" s="68" t="str">
        <f aca="false">IF(Durationmths&gt;AI$20,IF(SUM(S31:S32)&gt;0,SUM(S31:S32),0),"")</f>
        <v/>
      </c>
      <c r="T33" s="68" t="str">
        <f aca="false">IF(Durationmths&gt;AJ$20,IF(SUM(T31:T32)&gt;0,SUM(T31:T32),0),"")</f>
        <v/>
      </c>
      <c r="U33" s="68" t="str">
        <f aca="false">IF(Durationmths&gt;AK$20,IF(SUM(U31:U32)&gt;0,SUM(U31:U32),0),"")</f>
        <v/>
      </c>
      <c r="V33" s="68" t="str">
        <f aca="false">IF(Durationmths&gt;AL$20,IF(SUM(V31:V32)&gt;0,SUM(V31:V32),0),"")</f>
        <v/>
      </c>
      <c r="W33" s="68" t="str">
        <f aca="false">IF(Durationmths&gt;AM$20,IF(SUM(W31:W32)&gt;0,SUM(W31:W32),0),"")</f>
        <v/>
      </c>
      <c r="X33" s="68" t="str">
        <f aca="false">IF(Durationmths&gt;AN$20,IF(SUM(X31:X32)&gt;0,SUM(X31:X32),0),"")</f>
        <v/>
      </c>
      <c r="Y33" s="68" t="str">
        <f aca="false">IF(Durationmths&gt;AO$20,IF(SUM(Y31:Y32)&gt;0,SUM(Y31:Y32),0),"")</f>
        <v/>
      </c>
      <c r="Z33" s="68" t="str">
        <f aca="false">IF(Durationmths&gt;AP$20,IF(SUM(Z31:Z32)&gt;0,SUM(Z31:Z32),0),"")</f>
        <v/>
      </c>
      <c r="AA33" s="68" t="str">
        <f aca="false">IF(Durationmths&gt;AQ$20,IF(SUM(AA31:AA32)&gt;0,SUM(AA31:AA32),0),"")</f>
        <v/>
      </c>
      <c r="AB33" s="68" t="str">
        <f aca="false">IF(Durationmths&gt;AR$20,IF(SUM(AB31:AB32)&gt;0,SUM(AB31:AB32),0),"")</f>
        <v/>
      </c>
      <c r="AC33" s="64"/>
      <c r="AD33" s="72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73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73"/>
    </row>
    <row r="34" customFormat="false" ht="15" hidden="false" customHeight="true" outlineLevel="0" collapsed="false"/>
    <row r="35" s="1" customFormat="true" ht="15" hidden="false" customHeight="false" outlineLevel="0" collapsed="false">
      <c r="A35" s="27" t="s">
        <v>174</v>
      </c>
      <c r="F35" s="5"/>
      <c r="H35" s="6"/>
      <c r="J35" s="7" t="n">
        <v>27022.5</v>
      </c>
      <c r="K35" s="8" t="n">
        <f aca="false">IF(J35=0,0,L35/J35)</f>
        <v>0.8</v>
      </c>
      <c r="L35" s="77" t="n">
        <v>21618</v>
      </c>
      <c r="M35" s="78" t="n">
        <v>0</v>
      </c>
      <c r="N35" s="79" t="n">
        <f aca="false">IF($AE$13="price",AV35,AE35)</f>
        <v>10809</v>
      </c>
      <c r="O35" s="60" t="n">
        <f aca="false">IF(Durationmths&gt;AE$20,IF($AE$13="price", AW35, AF35),"")</f>
        <v>10809</v>
      </c>
      <c r="P35" s="60" t="n">
        <f aca="false">IF(Durationmths&gt;AF$20,IF($AE$13="price", AX35, AG35),"")</f>
        <v>5404.5</v>
      </c>
      <c r="Q35" s="60" t="str">
        <f aca="false">IF(Durationmths&gt;AG$20,IF($AE$13="price", AY35, AH35),"")</f>
        <v/>
      </c>
      <c r="R35" s="60" t="str">
        <f aca="false">IF(Durationmths&gt;AH$20,IF($AE$13="price", AZ35, AI35),"")</f>
        <v/>
      </c>
      <c r="S35" s="60" t="str">
        <f aca="false">IF(Durationmths&gt;AI$20,IF($AE$13="price", BA35, AJ35),"")</f>
        <v/>
      </c>
      <c r="T35" s="60" t="str">
        <f aca="false">IF(Durationmths&gt;AJ$20,IF($AE$13="price", BB35, AK35),"")</f>
        <v/>
      </c>
      <c r="U35" s="60" t="str">
        <f aca="false">IF(Durationmths&gt;AK$20,IF($AE$13="price", BC35, AL35),"")</f>
        <v/>
      </c>
      <c r="V35" s="60" t="str">
        <f aca="false">IF(Durationmths&gt;AL$20,IF($AE$13="price", BD35, AM35),"")</f>
        <v/>
      </c>
      <c r="W35" s="60" t="str">
        <f aca="false">IF(Durationmths&gt;AM$20,IF($AE$13="price", BE35, AN35),"")</f>
        <v/>
      </c>
      <c r="X35" s="60" t="str">
        <f aca="false">IF(Durationmths&gt;AN$20,IF($AE$13="price", BF35, AO35),"")</f>
        <v/>
      </c>
      <c r="Y35" s="60" t="str">
        <f aca="false">IF(Durationmths&gt;AO$20,IF($AE$13="price", BG35, AP35),"")</f>
        <v/>
      </c>
      <c r="Z35" s="60" t="str">
        <f aca="false">IF(Durationmths&gt;AP$20,IF($AE$13="price", BH35, AQ35),"")</f>
        <v/>
      </c>
      <c r="AA35" s="60" t="str">
        <f aca="false">IF(Durationmths&gt;AQ$20,IF($AE$13="price", BI35, AR35),"")</f>
        <v/>
      </c>
      <c r="AB35" s="60" t="str">
        <f aca="false">IF(Durationmths&gt;AR$20,IF($AE$13="price", BJ35, AS35),"")</f>
        <v/>
      </c>
      <c r="AC35" s="75"/>
      <c r="AD35" s="32"/>
      <c r="AE35" s="1" t="n">
        <v>10809</v>
      </c>
      <c r="AF35" s="1" t="n">
        <v>10809</v>
      </c>
      <c r="AG35" s="1" t="n">
        <v>5404.5</v>
      </c>
      <c r="AH35" s="1" t="n">
        <v>0</v>
      </c>
      <c r="AI35" s="1" t="n">
        <v>0</v>
      </c>
      <c r="AJ35" s="1" t="n">
        <v>0</v>
      </c>
      <c r="AK35" s="1" t="n">
        <v>0</v>
      </c>
      <c r="AL35" s="1" t="n">
        <v>0</v>
      </c>
      <c r="AM35" s="1" t="n">
        <v>0</v>
      </c>
      <c r="AN35" s="1" t="n">
        <v>0</v>
      </c>
      <c r="AO35" s="1" t="n">
        <v>0</v>
      </c>
      <c r="AP35" s="1" t="n">
        <v>0</v>
      </c>
      <c r="AQ35" s="1" t="n">
        <v>0</v>
      </c>
      <c r="AR35" s="1" t="n">
        <v>0</v>
      </c>
      <c r="AS35" s="1" t="n">
        <v>0</v>
      </c>
      <c r="AU35" s="11"/>
      <c r="AV35" s="1" t="n">
        <v>8647.2</v>
      </c>
      <c r="AW35" s="1" t="n">
        <v>8647.2</v>
      </c>
      <c r="AX35" s="1" t="n">
        <v>4323.6</v>
      </c>
      <c r="AY35" s="1" t="n">
        <v>0</v>
      </c>
      <c r="AZ35" s="1" t="n">
        <v>0</v>
      </c>
      <c r="BA35" s="1" t="n">
        <v>0</v>
      </c>
      <c r="BB35" s="1" t="n">
        <v>0</v>
      </c>
      <c r="BC35" s="1" t="n">
        <v>0</v>
      </c>
      <c r="BD35" s="1" t="n">
        <v>0</v>
      </c>
      <c r="BE35" s="1" t="n">
        <v>0</v>
      </c>
      <c r="BF35" s="1" t="n">
        <v>0</v>
      </c>
      <c r="BG35" s="1" t="n">
        <v>0</v>
      </c>
      <c r="BH35" s="1" t="n">
        <v>0</v>
      </c>
      <c r="BI35" s="1" t="n">
        <v>0</v>
      </c>
      <c r="BJ35" s="1" t="n">
        <v>0</v>
      </c>
      <c r="BL35" s="11"/>
    </row>
    <row r="36" s="1" customFormat="true" ht="15" hidden="false" customHeight="false" outlineLevel="0" collapsed="false">
      <c r="A36" s="27"/>
      <c r="F36" s="5"/>
      <c r="H36" s="6"/>
      <c r="J36" s="7"/>
      <c r="K36" s="8"/>
      <c r="L36" s="7"/>
      <c r="M36" s="9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5"/>
      <c r="AD36" s="32"/>
      <c r="AU36" s="11"/>
      <c r="BL36" s="11"/>
    </row>
    <row r="37" s="1" customFormat="true" ht="15" hidden="true" customHeight="false" outlineLevel="0" collapsed="false">
      <c r="A37" s="27" t="s">
        <v>177</v>
      </c>
      <c r="F37" s="5"/>
      <c r="H37" s="6"/>
      <c r="J37" s="7" t="n">
        <v>0</v>
      </c>
      <c r="K37" s="8" t="n">
        <f aca="false">IF(J37=0,0,L37/J37)</f>
        <v>0</v>
      </c>
      <c r="L37" s="77" t="n">
        <v>0</v>
      </c>
      <c r="M37" s="78" t="n">
        <v>0</v>
      </c>
      <c r="N37" s="79" t="n">
        <f aca="false">IF($AE$13="price",AV37,AE37)</f>
        <v>0</v>
      </c>
      <c r="O37" s="60" t="n">
        <f aca="false">IF(Durationmths&gt;AE$20,IF($AE$13="price", AW37, AF37),"")</f>
        <v>0</v>
      </c>
      <c r="P37" s="60" t="n">
        <f aca="false">IF(Durationmths&gt;AF$20,IF($AE$13="price", AX37, AG37),"")</f>
        <v>0</v>
      </c>
      <c r="Q37" s="60" t="str">
        <f aca="false">IF(Durationmths&gt;AG$20,IF($AE$13="price", AY37, AH37),"")</f>
        <v/>
      </c>
      <c r="R37" s="60" t="str">
        <f aca="false">IF(Durationmths&gt;AH$20,IF($AE$13="price", AZ37, AI37),"")</f>
        <v/>
      </c>
      <c r="S37" s="60" t="str">
        <f aca="false">IF(Durationmths&gt;AI$20,IF($AE$13="price", BA37, AJ37),"")</f>
        <v/>
      </c>
      <c r="T37" s="60" t="str">
        <f aca="false">IF(Durationmths&gt;AJ$20,IF($AE$13="price", BB37, AK37),"")</f>
        <v/>
      </c>
      <c r="U37" s="60" t="str">
        <f aca="false">IF(Durationmths&gt;AK$20,IF($AE$13="price", BC37, AL37),"")</f>
        <v/>
      </c>
      <c r="V37" s="60" t="str">
        <f aca="false">IF(Durationmths&gt;AL$20,IF($AE$13="price", BD37, AM37),"")</f>
        <v/>
      </c>
      <c r="W37" s="60" t="str">
        <f aca="false">IF(Durationmths&gt;AM$20,IF($AE$13="price", BE37, AN37),"")</f>
        <v/>
      </c>
      <c r="X37" s="60" t="str">
        <f aca="false">IF(Durationmths&gt;AN$20,IF($AE$13="price", BF37, AO37),"")</f>
        <v/>
      </c>
      <c r="Y37" s="60" t="str">
        <f aca="false">IF(Durationmths&gt;AO$20,IF($AE$13="price", BG37, AP37),"")</f>
        <v/>
      </c>
      <c r="Z37" s="60" t="str">
        <f aca="false">IF(Durationmths&gt;AP$20,IF($AE$13="price", BH37, AQ37),"")</f>
        <v/>
      </c>
      <c r="AA37" s="60" t="str">
        <f aca="false">IF(Durationmths&gt;AQ$20,IF($AE$13="price", BI37, AR37),"")</f>
        <v/>
      </c>
      <c r="AB37" s="60" t="str">
        <f aca="false">IF(Durationmths&gt;AR$20,IF($AE$13="price", BJ37, AS37),"")</f>
        <v/>
      </c>
      <c r="AC37" s="75"/>
      <c r="AD37" s="32"/>
      <c r="AE37" s="1" t="n">
        <v>0</v>
      </c>
      <c r="AF37" s="1" t="n">
        <v>0</v>
      </c>
      <c r="AG37" s="1" t="n">
        <v>0</v>
      </c>
      <c r="AH37" s="1" t="n">
        <v>0</v>
      </c>
      <c r="AI37" s="1" t="n">
        <v>0</v>
      </c>
      <c r="AJ37" s="1" t="n">
        <v>0</v>
      </c>
      <c r="AK37" s="1" t="n">
        <v>0</v>
      </c>
      <c r="AL37" s="1" t="n">
        <v>0</v>
      </c>
      <c r="AM37" s="1" t="n">
        <v>0</v>
      </c>
      <c r="AN37" s="1" t="n">
        <v>0</v>
      </c>
      <c r="AO37" s="1" t="n">
        <v>0</v>
      </c>
      <c r="AP37" s="1" t="n">
        <v>0</v>
      </c>
      <c r="AQ37" s="1" t="n">
        <v>0</v>
      </c>
      <c r="AR37" s="1" t="n">
        <v>0</v>
      </c>
      <c r="AS37" s="1" t="n">
        <v>0</v>
      </c>
      <c r="AU37" s="11"/>
      <c r="AV37" s="1" t="n">
        <v>0</v>
      </c>
      <c r="AW37" s="1" t="n">
        <v>0</v>
      </c>
      <c r="AX37" s="1" t="n">
        <v>0</v>
      </c>
      <c r="AY37" s="1" t="n">
        <v>0</v>
      </c>
      <c r="AZ37" s="1" t="n">
        <v>0</v>
      </c>
      <c r="BA37" s="1" t="n">
        <v>0</v>
      </c>
      <c r="BB37" s="1" t="n">
        <v>0</v>
      </c>
      <c r="BC37" s="1" t="n">
        <v>0</v>
      </c>
      <c r="BD37" s="1" t="n">
        <v>0</v>
      </c>
      <c r="BE37" s="1" t="n">
        <v>0</v>
      </c>
      <c r="BF37" s="1" t="n">
        <v>0</v>
      </c>
      <c r="BG37" s="1" t="n">
        <v>0</v>
      </c>
      <c r="BH37" s="1" t="n">
        <v>0</v>
      </c>
      <c r="BI37" s="1" t="n">
        <v>0</v>
      </c>
      <c r="BJ37" s="1" t="n">
        <v>0</v>
      </c>
      <c r="BL37" s="11"/>
    </row>
    <row r="38" s="1" customFormat="true" ht="15" hidden="false" customHeight="false" outlineLevel="0" collapsed="false">
      <c r="A38" s="27"/>
      <c r="F38" s="5"/>
      <c r="H38" s="6"/>
      <c r="J38" s="7"/>
      <c r="K38" s="8"/>
      <c r="L38" s="7"/>
      <c r="M38" s="9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5"/>
      <c r="AD38" s="32"/>
      <c r="AU38" s="11"/>
      <c r="BL38" s="11"/>
    </row>
    <row r="39" customFormat="false" ht="15" hidden="false" customHeight="false" outlineLevel="0" collapsed="false">
      <c r="A39" s="27" t="s">
        <v>180</v>
      </c>
      <c r="J39" s="7" t="n">
        <v>128997.5</v>
      </c>
      <c r="K39" s="8" t="n">
        <f aca="false">IF(J39=0,0,L39/J39)</f>
        <v>0.8</v>
      </c>
      <c r="L39" s="77" t="n">
        <v>103198</v>
      </c>
      <c r="M39" s="78" t="n">
        <v>0</v>
      </c>
      <c r="N39" s="79" t="n">
        <f aca="false">IF($AE$13="price",AV39,AE39)</f>
        <v>51599</v>
      </c>
      <c r="O39" s="60" t="n">
        <f aca="false">IF(Durationmths&gt;AE$20,IF($AE$13="price", AW39, AF39),"")</f>
        <v>51599</v>
      </c>
      <c r="P39" s="60" t="n">
        <f aca="false">IF(Durationmths&gt;AF$20,IF($AE$13="price", AX39, AG39),"")</f>
        <v>25799.5</v>
      </c>
      <c r="Q39" s="60" t="str">
        <f aca="false">IF(Durationmths&gt;AG$20,IF($AE$13="price", AY39, AH39),"")</f>
        <v/>
      </c>
      <c r="R39" s="60" t="str">
        <f aca="false">IF(Durationmths&gt;AH$20,IF($AE$13="price", AZ39, AI39),"")</f>
        <v/>
      </c>
      <c r="S39" s="60" t="str">
        <f aca="false">IF(Durationmths&gt;AI$20,IF($AE$13="price", BA39, AJ39),"")</f>
        <v/>
      </c>
      <c r="T39" s="60" t="str">
        <f aca="false">IF(Durationmths&gt;AJ$20,IF($AE$13="price", BB39, AK39),"")</f>
        <v/>
      </c>
      <c r="U39" s="60" t="str">
        <f aca="false">IF(Durationmths&gt;AK$20,IF($AE$13="price", BC39, AL39),"")</f>
        <v/>
      </c>
      <c r="V39" s="60" t="str">
        <f aca="false">IF(Durationmths&gt;AL$20,IF($AE$13="price", BD39, AM39),"")</f>
        <v/>
      </c>
      <c r="W39" s="60" t="str">
        <f aca="false">IF(Durationmths&gt;AM$20,IF($AE$13="price", BE39, AN39),"")</f>
        <v/>
      </c>
      <c r="X39" s="60" t="str">
        <f aca="false">IF(Durationmths&gt;AN$20,IF($AE$13="price", BF39, AO39),"")</f>
        <v/>
      </c>
      <c r="Y39" s="60" t="str">
        <f aca="false">IF(Durationmths&gt;AO$20,IF($AE$13="price", BG39, AP39),"")</f>
        <v/>
      </c>
      <c r="Z39" s="60" t="str">
        <f aca="false">IF(Durationmths&gt;AP$20,IF($AE$13="price", BH39, AQ39),"")</f>
        <v/>
      </c>
      <c r="AA39" s="60" t="str">
        <f aca="false">IF(Durationmths&gt;AQ$20,IF($AE$13="price", BI39, AR39),"")</f>
        <v/>
      </c>
      <c r="AB39" s="60" t="str">
        <f aca="false">IF(Durationmths&gt;AR$20,IF($AE$13="price", BJ39, AS39),"")</f>
        <v/>
      </c>
      <c r="AC39" s="75"/>
      <c r="AD39" s="32"/>
      <c r="AE39" s="1" t="n">
        <v>51599</v>
      </c>
      <c r="AF39" s="1" t="n">
        <v>51599</v>
      </c>
      <c r="AG39" s="1" t="n">
        <v>25799.5</v>
      </c>
      <c r="AH39" s="1" t="n">
        <v>0</v>
      </c>
      <c r="AI39" s="1" t="n">
        <v>0</v>
      </c>
      <c r="AJ39" s="1" t="n">
        <v>0</v>
      </c>
      <c r="AK39" s="1" t="n">
        <v>0</v>
      </c>
      <c r="AL39" s="1" t="n">
        <v>0</v>
      </c>
      <c r="AM39" s="1" t="n">
        <v>0</v>
      </c>
      <c r="AN39" s="1" t="n">
        <v>0</v>
      </c>
      <c r="AO39" s="1" t="n">
        <v>0</v>
      </c>
      <c r="AP39" s="1" t="n">
        <v>0</v>
      </c>
      <c r="AQ39" s="1" t="n">
        <v>0</v>
      </c>
      <c r="AR39" s="1" t="n">
        <v>0</v>
      </c>
      <c r="AS39" s="1" t="n">
        <v>0</v>
      </c>
      <c r="AV39" s="1" t="n">
        <v>41279.2</v>
      </c>
      <c r="AW39" s="1" t="n">
        <v>41279.2</v>
      </c>
      <c r="AX39" s="1" t="n">
        <v>20639.6</v>
      </c>
      <c r="AY39" s="1" t="n">
        <v>0</v>
      </c>
      <c r="AZ39" s="1" t="n">
        <v>0</v>
      </c>
      <c r="BA39" s="1" t="n">
        <v>0</v>
      </c>
      <c r="BB39" s="1" t="n">
        <v>0</v>
      </c>
      <c r="BC39" s="1" t="n">
        <v>0</v>
      </c>
      <c r="BD39" s="1" t="n">
        <v>0</v>
      </c>
      <c r="BE39" s="1" t="n">
        <v>0</v>
      </c>
      <c r="BF39" s="1" t="n">
        <v>0</v>
      </c>
      <c r="BG39" s="1" t="n">
        <v>0</v>
      </c>
      <c r="BH39" s="1" t="n">
        <v>0</v>
      </c>
      <c r="BI39" s="1" t="n">
        <v>0</v>
      </c>
      <c r="BJ39" s="1" t="n">
        <v>0</v>
      </c>
    </row>
    <row r="40" customFormat="false" ht="15" hidden="false" customHeight="false" outlineLevel="0" collapsed="false">
      <c r="A40" s="27"/>
      <c r="L40" s="77"/>
      <c r="M40" s="78"/>
      <c r="AC40" s="75"/>
      <c r="AD40" s="32"/>
    </row>
    <row r="41" s="85" customFormat="true" ht="15" hidden="false" customHeight="true" outlineLevel="0" collapsed="false">
      <c r="A41" s="51"/>
      <c r="B41" s="49"/>
      <c r="C41" s="49"/>
      <c r="D41" s="27"/>
      <c r="E41" s="27"/>
      <c r="F41" s="80"/>
      <c r="G41" s="27"/>
      <c r="H41" s="81"/>
      <c r="I41" s="27"/>
      <c r="J41" s="82"/>
      <c r="K41" s="83"/>
      <c r="L41" s="82"/>
      <c r="M41" s="84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27"/>
      <c r="AD41" s="72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73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73"/>
    </row>
    <row r="42" customFormat="false" ht="15" hidden="true" customHeight="false" outlineLevel="0" collapsed="false">
      <c r="A42" s="27" t="s">
        <v>183</v>
      </c>
      <c r="L42" s="77" t="n">
        <v>0</v>
      </c>
      <c r="M42" s="78" t="n">
        <v>0</v>
      </c>
      <c r="N42" s="79" t="str">
        <f aca="false">IF($AE$13="price", AV42, "")</f>
        <v/>
      </c>
      <c r="O42" s="60" t="str">
        <f aca="false">IF(Durationmths&gt;AE$20,IF($AE$13="price", AW42, ""),"")</f>
        <v/>
      </c>
      <c r="P42" s="60" t="str">
        <f aca="false">IF(Durationmths&gt;AF$20,IF($AE$13="price", AX42, ""),"")</f>
        <v/>
      </c>
      <c r="Q42" s="60" t="str">
        <f aca="false">IF(Durationmths&gt;AG$20,IF($AE$13="price", AY42, ""),"")</f>
        <v/>
      </c>
      <c r="R42" s="60" t="str">
        <f aca="false">IF(Durationmths&gt;AH$20,IF($AE$13="price", AZ42, ""),"")</f>
        <v/>
      </c>
      <c r="S42" s="60" t="str">
        <f aca="false">IF(Durationmths&gt;AI$20,IF($AE$13="price", BA42, ""),"")</f>
        <v/>
      </c>
      <c r="T42" s="60" t="str">
        <f aca="false">IF(Durationmths&gt;AJ$20,IF($AE$13="price", BB42, ""),"")</f>
        <v/>
      </c>
      <c r="U42" s="60" t="str">
        <f aca="false">IF(Durationmths&gt;AK$20,IF($AE$13="price", BC42, ""),"")</f>
        <v/>
      </c>
      <c r="V42" s="60" t="str">
        <f aca="false">IF(Durationmths&gt;AL$20,IF($AE$13="price", BD42, ""),"")</f>
        <v/>
      </c>
      <c r="W42" s="60" t="str">
        <f aca="false">IF(Durationmths&gt;AM$20,IF($AE$13="price", BE42, ""),"")</f>
        <v/>
      </c>
      <c r="X42" s="60" t="str">
        <f aca="false">IF(Durationmths&gt;AN$20,IF($AE$13="price", BF42, ""),"")</f>
        <v/>
      </c>
      <c r="Y42" s="60" t="str">
        <f aca="false">IF(Durationmths&gt;AO$20,IF($AE$13="price", BG42, ""),"")</f>
        <v/>
      </c>
      <c r="Z42" s="60" t="str">
        <f aca="false">IF(Durationmths&gt;AP$20,IF($AE$13="price", BH42, ""),"")</f>
        <v/>
      </c>
      <c r="AA42" s="60" t="str">
        <f aca="false">IF(Durationmths&gt;AQ$20,IF($AE$13="price", BI42, ""),"")</f>
        <v/>
      </c>
      <c r="AB42" s="60" t="str">
        <f aca="false">IF(Durationmths&gt;AR$20,IF($AE$13="price", BJ42, ""),"")</f>
        <v/>
      </c>
      <c r="AC42" s="75"/>
      <c r="AD42" s="32"/>
      <c r="AV42" s="1" t="n">
        <v>0</v>
      </c>
      <c r="AW42" s="1" t="n">
        <v>0</v>
      </c>
      <c r="AX42" s="1" t="n">
        <v>0</v>
      </c>
      <c r="AY42" s="1" t="n">
        <v>0</v>
      </c>
      <c r="AZ42" s="1" t="n">
        <v>0</v>
      </c>
      <c r="BA42" s="1" t="n">
        <v>0</v>
      </c>
      <c r="BB42" s="1" t="n">
        <v>0</v>
      </c>
      <c r="BC42" s="1" t="n">
        <v>0</v>
      </c>
      <c r="BD42" s="1" t="n">
        <v>0</v>
      </c>
      <c r="BE42" s="1" t="n">
        <v>0</v>
      </c>
      <c r="BF42" s="1" t="n">
        <v>0</v>
      </c>
      <c r="BG42" s="1" t="n">
        <v>0</v>
      </c>
      <c r="BH42" s="1" t="n">
        <v>0</v>
      </c>
      <c r="BI42" s="1" t="n">
        <v>0</v>
      </c>
      <c r="BJ42" s="1" t="n">
        <v>0</v>
      </c>
    </row>
    <row r="43" s="51" customFormat="true" ht="12.75" hidden="false" customHeight="true" outlineLevel="0" collapsed="false">
      <c r="A43" s="27"/>
      <c r="B43" s="49"/>
      <c r="C43" s="1"/>
      <c r="D43" s="1"/>
      <c r="E43" s="1"/>
      <c r="F43" s="5"/>
      <c r="G43" s="1"/>
      <c r="H43" s="6"/>
      <c r="I43" s="1"/>
      <c r="J43" s="7"/>
      <c r="K43" s="8"/>
      <c r="L43" s="79"/>
      <c r="M43" s="78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9"/>
      <c r="AD43" s="32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1"/>
      <c r="AU43" s="50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1"/>
      <c r="BL43" s="50"/>
    </row>
    <row r="44" s="51" customFormat="true" ht="12.75" hidden="false" customHeight="true" outlineLevel="0" collapsed="false">
      <c r="A44" s="27"/>
      <c r="B44" s="49"/>
      <c r="C44" s="1"/>
      <c r="D44" s="1"/>
      <c r="E44" s="1"/>
      <c r="F44" s="5"/>
      <c r="G44" s="1"/>
      <c r="H44" s="6"/>
      <c r="I44" s="1"/>
      <c r="J44" s="7"/>
      <c r="K44" s="8"/>
      <c r="L44" s="79"/>
      <c r="M44" s="78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9"/>
      <c r="AD44" s="32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1"/>
      <c r="AU44" s="50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1"/>
      <c r="BL44" s="50"/>
    </row>
    <row r="45" s="85" customFormat="true" ht="12.75" hidden="false" customHeight="true" outlineLevel="0" collapsed="false">
      <c r="A45" s="27"/>
      <c r="B45" s="87"/>
      <c r="C45" s="27"/>
      <c r="D45" s="27"/>
      <c r="E45" s="27"/>
      <c r="F45" s="80"/>
      <c r="G45" s="27"/>
      <c r="H45" s="81"/>
      <c r="I45" s="27"/>
      <c r="J45" s="82"/>
      <c r="K45" s="83"/>
      <c r="L45" s="82"/>
      <c r="M45" s="84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4"/>
      <c r="AD45" s="32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27"/>
      <c r="AU45" s="73"/>
      <c r="AV45" s="84"/>
      <c r="AW45" s="84"/>
      <c r="AX45" s="84"/>
      <c r="AY45" s="84"/>
      <c r="AZ45" s="84"/>
      <c r="BA45" s="84"/>
      <c r="BB45" s="84"/>
      <c r="BC45" s="84"/>
      <c r="BD45" s="84"/>
      <c r="BE45" s="84"/>
      <c r="BF45" s="84"/>
      <c r="BG45" s="84"/>
      <c r="BH45" s="84"/>
      <c r="BI45" s="84"/>
      <c r="BJ45" s="84"/>
      <c r="BK45" s="27"/>
      <c r="BL45" s="73"/>
    </row>
    <row r="46" s="98" customFormat="true" ht="17.25" hidden="false" customHeight="true" outlineLevel="0" collapsed="false">
      <c r="A46" s="89" t="s">
        <v>184</v>
      </c>
      <c r="B46" s="90"/>
      <c r="C46" s="89"/>
      <c r="D46" s="89"/>
      <c r="E46" s="89"/>
      <c r="F46" s="91"/>
      <c r="G46" s="89"/>
      <c r="H46" s="92"/>
      <c r="I46" s="89"/>
      <c r="J46" s="93" t="n">
        <f aca="false">IF($B$15&gt;0.01,SUBTOTAL(109,J28,J33,J35,J37,J39),0)</f>
        <v>312343.56</v>
      </c>
      <c r="K46" s="94"/>
      <c r="L46" s="95" t="n">
        <f aca="false">IF($B$15&gt;0.01,SUBTOTAL(109,L28,L33,L35,L37,L39,L42),0)</f>
        <v>249874.86</v>
      </c>
      <c r="M46" s="96" t="n">
        <f aca="false">IF($B$15&gt;0.01,SUBTOTAL(109,M28,M33,M35,M37,M39,M42),0)</f>
        <v>0</v>
      </c>
      <c r="N46" s="93" t="n">
        <f aca="false">IF($B$15&gt;0.01,SUBTOTAL(109,N28,N33,N35,N37,N39,N42),0)</f>
        <v>123054.11</v>
      </c>
      <c r="O46" s="93" t="n">
        <f aca="false">IF(Durationmths&gt;AE$20,SUBTOTAL(109,O28,O33,O35,O37,O39,O42),"")</f>
        <v>121415.72</v>
      </c>
      <c r="P46" s="93" t="n">
        <f aca="false">IF(Durationmths&gt;AF$20,SUBTOTAL(109,P28,P33,P35,P37,P39,P42),"")</f>
        <v>67873.73</v>
      </c>
      <c r="Q46" s="93" t="str">
        <f aca="false">IF(Durationmths&gt;AG$20,SUBTOTAL(109,Q28,Q33,Q35,Q37,Q39,Q42),"")</f>
        <v/>
      </c>
      <c r="R46" s="93" t="str">
        <f aca="false">IF(Durationmths&gt;AH$20,SUBTOTAL(109,R28,R33,R35,R37,R39,R42),"")</f>
        <v/>
      </c>
      <c r="S46" s="93" t="str">
        <f aca="false">IF(Durationmths&gt;AI$20,SUBTOTAL(109,S28,S33,S35,S37,S39,S42),"")</f>
        <v/>
      </c>
      <c r="T46" s="93" t="str">
        <f aca="false">IF(Durationmths&gt;AJ$20,SUBTOTAL(109,T28,T33,T35,T37,T39,T42),"")</f>
        <v/>
      </c>
      <c r="U46" s="93" t="str">
        <f aca="false">IF(Durationmths&gt;AK$20,SUBTOTAL(109,U28,U33,U35,U37,U39,U42),"")</f>
        <v/>
      </c>
      <c r="V46" s="93" t="str">
        <f aca="false">IF(Durationmths&gt;AL$20,SUBTOTAL(109,V28,V33,V35,V37,V39,V42),"")</f>
        <v/>
      </c>
      <c r="W46" s="93" t="str">
        <f aca="false">IF(Durationmths&gt;AM$20,SUBTOTAL(109,W28,W33,W35,W37,W39,W42),"")</f>
        <v/>
      </c>
      <c r="X46" s="93" t="str">
        <f aca="false">IF(Durationmths&gt;AN$20,SUBTOTAL(109,X28,X33,X35,X37,X39,X42),"")</f>
        <v/>
      </c>
      <c r="Y46" s="93" t="str">
        <f aca="false">IF(Durationmths&gt;AO$20,SUBTOTAL(109,Y28,Y33,Y35,Y37,Y39,Y42),"")</f>
        <v/>
      </c>
      <c r="Z46" s="93" t="str">
        <f aca="false">IF(Durationmths&gt;AP$20,SUBTOTAL(109,Z28,Z33,Z35,Z37,Z39,Z42),"")</f>
        <v/>
      </c>
      <c r="AA46" s="93" t="str">
        <f aca="false">IF(Durationmths&gt;AQ$20,SUBTOTAL(109,AA28,AA33,AA35,AA37,AA39,AA42),"")</f>
        <v/>
      </c>
      <c r="AB46" s="93" t="str">
        <f aca="false">IF(Durationmths&gt;AR$20,SUBTOTAL(109,AB28,AB33,AB35,AB37,AB39,AB42),"")</f>
        <v/>
      </c>
      <c r="AC46" s="96"/>
      <c r="AD46" s="97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89"/>
      <c r="AU46" s="73"/>
      <c r="AV46" s="96"/>
      <c r="AW46" s="96"/>
      <c r="AX46" s="96"/>
      <c r="AY46" s="96"/>
      <c r="AZ46" s="96"/>
      <c r="BA46" s="96"/>
      <c r="BB46" s="96"/>
      <c r="BC46" s="96"/>
      <c r="BD46" s="96"/>
      <c r="BE46" s="96"/>
      <c r="BF46" s="96"/>
      <c r="BG46" s="96"/>
      <c r="BH46" s="96"/>
      <c r="BI46" s="96"/>
      <c r="BJ46" s="96"/>
      <c r="BK46" s="89"/>
      <c r="BL46" s="73"/>
    </row>
    <row r="47" s="85" customFormat="true" ht="12.75" hidden="false" customHeight="true" outlineLevel="0" collapsed="false">
      <c r="A47" s="27"/>
      <c r="B47" s="87"/>
      <c r="C47" s="27"/>
      <c r="D47" s="27"/>
      <c r="E47" s="27"/>
      <c r="F47" s="80"/>
      <c r="G47" s="27"/>
      <c r="H47" s="81"/>
      <c r="I47" s="27"/>
      <c r="J47" s="82"/>
      <c r="K47" s="83"/>
      <c r="L47" s="82"/>
      <c r="M47" s="84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4"/>
      <c r="AD47" s="32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27"/>
      <c r="AU47" s="73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  <c r="BI47" s="84"/>
      <c r="BJ47" s="84"/>
      <c r="BK47" s="27"/>
      <c r="BL47" s="73"/>
    </row>
    <row r="48" s="85" customFormat="true" ht="12.75" hidden="false" customHeight="true" outlineLevel="0" collapsed="false">
      <c r="A48" s="27" t="s">
        <v>185</v>
      </c>
      <c r="B48" s="87"/>
      <c r="C48" s="27"/>
      <c r="D48" s="27"/>
      <c r="E48" s="27"/>
      <c r="F48" s="80"/>
      <c r="G48" s="27"/>
      <c r="H48" s="81"/>
      <c r="I48" s="27"/>
      <c r="J48" s="82"/>
      <c r="K48" s="83"/>
      <c r="L48" s="82"/>
      <c r="M48" s="84"/>
      <c r="N48" s="82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32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27"/>
      <c r="AU48" s="73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27"/>
      <c r="BL48" s="73"/>
    </row>
    <row r="49" s="51" customFormat="true" ht="12.75" hidden="true" customHeight="true" outlineLevel="0" collapsed="false">
      <c r="A49" s="1"/>
      <c r="B49" s="5"/>
      <c r="C49" s="1"/>
      <c r="D49" s="1"/>
      <c r="E49" s="1"/>
      <c r="F49" s="5"/>
      <c r="G49" s="1"/>
      <c r="H49" s="6"/>
      <c r="I49" s="1"/>
      <c r="J49" s="7" t="n">
        <v>0</v>
      </c>
      <c r="K49" s="8"/>
      <c r="L49" s="7" t="n">
        <v>0</v>
      </c>
      <c r="M49" s="9" t="n">
        <v>0</v>
      </c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9"/>
      <c r="AD49" s="32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1"/>
      <c r="AU49" s="50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1"/>
      <c r="BL49" s="50"/>
    </row>
    <row r="50" s="85" customFormat="true" ht="12.75" hidden="false" customHeight="true" outlineLevel="0" collapsed="false">
      <c r="A50" s="27" t="s">
        <v>196</v>
      </c>
      <c r="B50" s="87"/>
      <c r="C50" s="27"/>
      <c r="D50" s="27"/>
      <c r="E50" s="27"/>
      <c r="F50" s="80"/>
      <c r="G50" s="27"/>
      <c r="H50" s="81"/>
      <c r="I50" s="27"/>
      <c r="J50" s="82" t="n">
        <f aca="false">SUM(J49:J49)</f>
        <v>0</v>
      </c>
      <c r="K50" s="8"/>
      <c r="L50" s="82" t="n">
        <f aca="false">SUM(L49:L49)</f>
        <v>0</v>
      </c>
      <c r="M50" s="84" t="n">
        <f aca="false">SUM(M49:M49)</f>
        <v>0</v>
      </c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4"/>
      <c r="AD50" s="32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84"/>
      <c r="AQ50" s="84"/>
      <c r="AR50" s="84"/>
      <c r="AS50" s="84"/>
      <c r="AT50" s="27"/>
      <c r="AU50" s="73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27"/>
      <c r="BL50" s="73"/>
    </row>
    <row r="51" customFormat="false" ht="14.25" hidden="false" customHeight="false" outlineLevel="0" collapsed="false">
      <c r="M51" s="78"/>
    </row>
    <row r="52" customFormat="false" ht="15" hidden="false" customHeight="false" outlineLevel="0" collapsed="false">
      <c r="A52" s="27" t="s">
        <v>197</v>
      </c>
      <c r="J52" s="82" t="n">
        <f aca="false">J46+J50</f>
        <v>312343.56</v>
      </c>
      <c r="L52" s="82" t="n">
        <f aca="false">L46+L50</f>
        <v>249874.86</v>
      </c>
      <c r="M52" s="84" t="n">
        <f aca="false">M46+M50</f>
        <v>0</v>
      </c>
    </row>
    <row r="53" customFormat="false" ht="15" hidden="false" customHeight="false" outlineLevel="0" collapsed="false">
      <c r="A53" s="27"/>
      <c r="J53" s="82"/>
      <c r="L53" s="82"/>
      <c r="M53" s="84"/>
    </row>
    <row r="54" customFormat="false" ht="15" hidden="false" customHeight="false" outlineLevel="0" collapsed="false">
      <c r="A54" s="27" t="str">
        <f aca="false">IF(OR(A56="ESRC",A56="MRC",A56="AHRC",A56="BBSRC",A56="EPSRC",A56="STFC",A56="NERC"),"Funder Notes","")</f>
        <v>Funder Notes</v>
      </c>
      <c r="J54" s="82"/>
      <c r="L54" s="82"/>
      <c r="M54" s="84"/>
    </row>
    <row r="55" customFormat="false" ht="84.95" hidden="false" customHeight="true" outlineLevel="0" collapsed="false">
      <c r="A55" s="100" t="s">
        <v>266</v>
      </c>
      <c r="B55" s="100"/>
      <c r="C55" s="100"/>
    </row>
    <row r="56" customFormat="false" ht="14.25" hidden="true" customHeight="false" outlineLevel="0" collapsed="false">
      <c r="A56" s="1" t="s">
        <v>233</v>
      </c>
    </row>
  </sheetData>
  <mergeCells count="1">
    <mergeCell ref="A55:C55"/>
  </mergeCells>
  <conditionalFormatting sqref="M52:M54 M49:M50 M35 M37 M39:M40 M42 M46 M23:M28 M31:M33">
    <cfRule type="expression" priority="2" aboveAverage="0" equalAverage="0" bottom="0" percent="0" rank="0" text="" dxfId="31">
      <formula>CurrSel&lt;&gt;"GBP"</formula>
    </cfRule>
  </conditionalFormatting>
  <conditionalFormatting sqref="M23:M28">
    <cfRule type="expression" priority="3" aboveAverage="0" equalAverage="0" bottom="0" percent="0" rank="0" text="" dxfId="32">
      <formula>CurrSel="EUR"</formula>
    </cfRule>
    <cfRule type="expression" priority="4" aboveAverage="0" equalAverage="0" bottom="0" percent="0" rank="0" text="" dxfId="33">
      <formula>CurrSel="USD"</formula>
    </cfRule>
    <cfRule type="expression" priority="5" aboveAverage="0" equalAverage="0" bottom="0" percent="0" rank="0" text="" dxfId="34">
      <formula>OR(CurrSel&lt;&gt;"EUR",CurrSel&lt;&gt; "USD")</formula>
    </cfRule>
  </conditionalFormatting>
  <conditionalFormatting sqref="M42">
    <cfRule type="expression" priority="6" aboveAverage="0" equalAverage="0" bottom="0" percent="0" rank="0" text="" dxfId="35">
      <formula>CurrSel="EUR"</formula>
    </cfRule>
    <cfRule type="expression" priority="7" aboveAverage="0" equalAverage="0" bottom="0" percent="0" rank="0" text="" dxfId="36">
      <formula>CurrSel="USD"</formula>
    </cfRule>
    <cfRule type="expression" priority="8" aboveAverage="0" equalAverage="0" bottom="0" percent="0" rank="0" text="" dxfId="37">
      <formula>OR(#ref!&lt;&gt;"EUR",#ref!&lt;&gt; "USD")</formula>
    </cfRule>
  </conditionalFormatting>
  <conditionalFormatting sqref="M46">
    <cfRule type="expression" priority="9" aboveAverage="0" equalAverage="0" bottom="0" percent="0" rank="0" text="" dxfId="38">
      <formula>CurrSel="EUR"</formula>
    </cfRule>
    <cfRule type="expression" priority="10" aboveAverage="0" equalAverage="0" bottom="0" percent="0" rank="0" text="" dxfId="39">
      <formula>CurrSel="USD"</formula>
    </cfRule>
    <cfRule type="expression" priority="11" aboveAverage="0" equalAverage="0" bottom="0" percent="0" rank="0" text="" dxfId="40">
      <formula>OR(#ref!&lt;&gt;"EUR",#ref!&lt;&gt; "USD")</formula>
    </cfRule>
  </conditionalFormatting>
  <conditionalFormatting sqref="M31:M33">
    <cfRule type="expression" priority="12" aboveAverage="0" equalAverage="0" bottom="0" percent="0" rank="0" text="" dxfId="41">
      <formula>CurrSel="EUR"</formula>
    </cfRule>
    <cfRule type="expression" priority="13" aboveAverage="0" equalAverage="0" bottom="0" percent="0" rank="0" text="" dxfId="42">
      <formula>CurrSel="USD"</formula>
    </cfRule>
    <cfRule type="expression" priority="14" aboveAverage="0" equalAverage="0" bottom="0" percent="0" rank="0" text="" dxfId="43">
      <formula>OR(A20&lt;&gt;"EUR",#ref!&lt;&gt; "USD")</formula>
    </cfRule>
  </conditionalFormatting>
  <conditionalFormatting sqref="M54">
    <cfRule type="expression" priority="15" aboveAverage="0" equalAverage="0" bottom="0" percent="0" rank="0" text="" dxfId="44">
      <formula>CurrSel="EUR"</formula>
    </cfRule>
    <cfRule type="expression" priority="16" aboveAverage="0" equalAverage="0" bottom="0" percent="0" rank="0" text="" dxfId="45">
      <formula>CurrSel="USD"</formula>
    </cfRule>
    <cfRule type="expression" priority="17" aboveAverage="0" equalAverage="0" bottom="0" percent="0" rank="0" text="" dxfId="46">
      <formula>OR(A44&lt;&gt;"EUR",#ref!&lt;&gt; "USD")</formula>
    </cfRule>
  </conditionalFormatting>
  <conditionalFormatting sqref="M37">
    <cfRule type="expression" priority="18" aboveAverage="0" equalAverage="0" bottom="0" percent="0" rank="0" text="" dxfId="47">
      <formula>CurrSel="EUR"</formula>
    </cfRule>
    <cfRule type="expression" priority="19" aboveAverage="0" equalAverage="0" bottom="0" percent="0" rank="0" text="" dxfId="48">
      <formula>CurrSel="USD"</formula>
    </cfRule>
    <cfRule type="expression" priority="20" aboveAverage="0" equalAverage="0" bottom="0" percent="0" rank="0" text="" dxfId="49">
      <formula>OR(A32&lt;&gt;"EUR",#ref!&lt;&gt; "USD")</formula>
    </cfRule>
  </conditionalFormatting>
  <conditionalFormatting sqref="M35">
    <cfRule type="expression" priority="21" aboveAverage="0" equalAverage="0" bottom="0" percent="0" rank="0" text="" dxfId="50">
      <formula>CurrSel="EUR"</formula>
    </cfRule>
    <cfRule type="expression" priority="22" aboveAverage="0" equalAverage="0" bottom="0" percent="0" rank="0" text="" dxfId="51">
      <formula>CurrSel="USD"</formula>
    </cfRule>
    <cfRule type="expression" priority="23" aboveAverage="0" equalAverage="0" bottom="0" percent="0" rank="0" text="" dxfId="52">
      <formula>OR(A29&lt;&gt;"EUR",#ref!&lt;&gt; "USD")</formula>
    </cfRule>
  </conditionalFormatting>
  <conditionalFormatting sqref="M39:M40">
    <cfRule type="expression" priority="24" aboveAverage="0" equalAverage="0" bottom="0" percent="0" rank="0" text="" dxfId="53">
      <formula>CurrSel="EUR"</formula>
    </cfRule>
    <cfRule type="expression" priority="25" aboveAverage="0" equalAverage="0" bottom="0" percent="0" rank="0" text="" dxfId="54">
      <formula>CurrSel="USD"</formula>
    </cfRule>
    <cfRule type="expression" priority="26" aboveAverage="0" equalAverage="0" bottom="0" percent="0" rank="0" text="" dxfId="55">
      <formula>OR(#ref!&lt;&gt;"EUR",#ref!&lt;&gt; "USD")</formula>
    </cfRule>
  </conditionalFormatting>
  <conditionalFormatting sqref="M49:M53">
    <cfRule type="expression" priority="27" aboveAverage="0" equalAverage="0" bottom="0" percent="0" rank="0" text="" dxfId="56">
      <formula>CurrSel="EUR"</formula>
    </cfRule>
    <cfRule type="expression" priority="28" aboveAverage="0" equalAverage="0" bottom="0" percent="0" rank="0" text="" dxfId="57">
      <formula>CurrSel="USD"</formula>
    </cfRule>
    <cfRule type="expression" priority="29" aboveAverage="0" equalAverage="0" bottom="0" percent="0" rank="0" text="" dxfId="58">
      <formula>OR(#ref!&lt;&gt;"EUR",#ref!&lt;&gt; "USD")</formula>
    </cfRule>
  </conditionalFormatting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F15"/>
  <sheetViews>
    <sheetView showFormulas="false" showGridLines="true" showRowColHeaders="true" showZeros="true" rightToLeft="false" tabSelected="false" showOutlineSymbols="true" defaultGridColor="true" view="normal" topLeftCell="A2" colorId="64" zoomScale="100" zoomScaleNormal="100" zoomScalePageLayoutView="100" workbookViewId="0">
      <selection pane="topLeft" activeCell="A2" activeCellId="0" sqref="A2"/>
    </sheetView>
  </sheetViews>
  <sheetFormatPr defaultRowHeight="14.25" zeroHeight="false" outlineLevelRow="0" outlineLevelCol="0"/>
  <cols>
    <col collapsed="false" customWidth="true" hidden="false" outlineLevel="0" max="1" min="1" style="0" width="13.13"/>
    <col collapsed="false" customWidth="true" hidden="false" outlineLevel="0" max="2" min="2" style="0" width="20.62"/>
    <col collapsed="false" customWidth="true" hidden="false" outlineLevel="0" max="3" min="3" style="0" width="90.62"/>
    <col collapsed="false" customWidth="true" hidden="false" outlineLevel="0" max="4" min="4" style="101" width="15.62"/>
    <col collapsed="false" customWidth="true" hidden="false" outlineLevel="0" max="6" min="5" style="0" width="8.46"/>
    <col collapsed="false" customWidth="true" hidden="false" outlineLevel="0" max="7" min="7" style="0" width="17.88"/>
    <col collapsed="false" customWidth="true" hidden="false" outlineLevel="0" max="1025" min="8" style="0" width="8.46"/>
  </cols>
  <sheetData>
    <row r="1" customFormat="false" ht="15" hidden="true" customHeight="false" outlineLevel="0" collapsed="false">
      <c r="A1" s="1" t="s">
        <v>231</v>
      </c>
      <c r="B1" s="1" t="s">
        <v>248</v>
      </c>
      <c r="C1" s="1" t="s">
        <v>234</v>
      </c>
      <c r="D1" s="1" t="s">
        <v>249</v>
      </c>
      <c r="E1" s="1" t="s">
        <v>250</v>
      </c>
      <c r="F1" s="1" t="s">
        <v>251</v>
      </c>
      <c r="G1" s="5" t="s">
        <v>252</v>
      </c>
      <c r="H1" s="7" t="s">
        <v>253</v>
      </c>
      <c r="I1" s="6" t="n">
        <v>43435</v>
      </c>
      <c r="J1" s="13" t="n">
        <v>36</v>
      </c>
      <c r="K1" s="1" t="n">
        <v>44530</v>
      </c>
      <c r="L1" s="1"/>
      <c r="M1" s="6" t="s">
        <v>254</v>
      </c>
      <c r="N1" s="1" t="n">
        <v>0</v>
      </c>
      <c r="O1" s="6"/>
      <c r="P1" s="1"/>
      <c r="Q1" s="7" t="n">
        <v>43509.5678814468</v>
      </c>
      <c r="R1" s="104"/>
      <c r="S1" s="8" t="s">
        <v>234</v>
      </c>
      <c r="T1" s="7" t="s">
        <v>249</v>
      </c>
      <c r="U1" s="7" t="s">
        <v>233</v>
      </c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1"/>
      <c r="AK1" s="102"/>
      <c r="AL1" s="102"/>
      <c r="AM1" s="102"/>
      <c r="AN1" s="10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I1" s="2"/>
      <c r="BJ1" s="11"/>
      <c r="CF1" s="11"/>
    </row>
    <row r="2" customFormat="false" ht="25.5" hidden="false" customHeight="true" outlineLevel="0" collapsed="false">
      <c r="A2" s="15" t="s">
        <v>61</v>
      </c>
      <c r="B2" s="16"/>
      <c r="C2" s="17" t="n">
        <f aca="false">Q1</f>
        <v>43509.5678814468</v>
      </c>
      <c r="D2" s="17"/>
      <c r="E2" s="2"/>
      <c r="F2" s="1"/>
      <c r="G2" s="5"/>
      <c r="H2" s="7"/>
      <c r="I2" s="9"/>
      <c r="J2" s="9"/>
      <c r="K2" s="9"/>
      <c r="L2" s="9"/>
      <c r="M2" s="9"/>
      <c r="N2" s="9"/>
      <c r="O2" s="6"/>
      <c r="P2" s="9"/>
      <c r="Q2" s="7"/>
      <c r="R2" s="7"/>
      <c r="S2" s="8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9"/>
      <c r="AK2" s="78"/>
      <c r="AL2" s="78"/>
      <c r="AM2" s="78"/>
      <c r="AN2" s="18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78"/>
      <c r="BJ2" s="18"/>
      <c r="BK2" s="102"/>
      <c r="BL2" s="102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F2" s="11"/>
    </row>
    <row r="3" customFormat="false" ht="25.5" hidden="false" customHeight="true" outlineLevel="0" collapsed="false">
      <c r="A3" s="20" t="s">
        <v>62</v>
      </c>
      <c r="B3" s="21" t="str">
        <f aca="false">S1&amp;"  "&amp;T1</f>
        <v>BL  Computer Science</v>
      </c>
      <c r="C3" s="22"/>
      <c r="D3" s="23"/>
      <c r="E3" s="2"/>
      <c r="F3" s="1"/>
      <c r="G3" s="5"/>
      <c r="H3" s="7"/>
      <c r="I3" s="9"/>
      <c r="J3" s="9"/>
      <c r="K3" s="9"/>
      <c r="L3" s="9"/>
      <c r="M3" s="9"/>
      <c r="N3" s="9"/>
      <c r="O3" s="6"/>
      <c r="P3" s="9"/>
      <c r="Q3" s="7"/>
      <c r="R3" s="7"/>
      <c r="S3" s="8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9"/>
      <c r="AK3" s="78"/>
      <c r="AL3" s="78"/>
      <c r="AM3" s="78"/>
      <c r="AN3" s="18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78"/>
      <c r="BJ3" s="18"/>
      <c r="BK3" s="102"/>
      <c r="BL3" s="102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F3" s="11"/>
    </row>
    <row r="4" customFormat="false" ht="25.5" hidden="false" customHeight="true" outlineLevel="0" collapsed="false">
      <c r="A4" s="20" t="s">
        <v>63</v>
      </c>
      <c r="B4" s="21" t="str">
        <f aca="false">U1&amp;"  "&amp;E1</f>
        <v>EPSRC  Engineering &amp; Physical Sciences Research Council</v>
      </c>
      <c r="C4" s="22"/>
      <c r="D4" s="23"/>
      <c r="E4" s="2"/>
      <c r="F4" s="1"/>
      <c r="G4" s="5"/>
      <c r="H4" s="7"/>
      <c r="I4" s="9"/>
      <c r="J4" s="9"/>
      <c r="K4" s="9"/>
      <c r="L4" s="9"/>
      <c r="M4" s="9"/>
      <c r="N4" s="9"/>
      <c r="O4" s="6"/>
      <c r="P4" s="9"/>
      <c r="Q4" s="7"/>
      <c r="R4" s="7"/>
      <c r="S4" s="8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9"/>
      <c r="AK4" s="78"/>
      <c r="AL4" s="78"/>
      <c r="AM4" s="78"/>
      <c r="AN4" s="18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78"/>
      <c r="BJ4" s="18"/>
      <c r="BK4" s="102"/>
      <c r="BL4" s="102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F4" s="11"/>
    </row>
    <row r="5" customFormat="false" ht="44.25" hidden="false" customHeight="true" outlineLevel="0" collapsed="false">
      <c r="A5" s="20" t="s">
        <v>207</v>
      </c>
      <c r="B5" s="105" t="str">
        <f aca="false">G1</f>
        <v>Co-Op ZX: Compilation and optimisation for near-term quantum computing using the ZX calculus</v>
      </c>
      <c r="C5" s="105"/>
      <c r="D5" s="105"/>
      <c r="E5" s="2"/>
      <c r="F5" s="1"/>
      <c r="G5" s="5"/>
      <c r="H5" s="7"/>
      <c r="I5" s="9"/>
      <c r="J5" s="9"/>
      <c r="K5" s="9"/>
      <c r="L5" s="9"/>
      <c r="M5" s="9"/>
      <c r="N5" s="9"/>
      <c r="O5" s="6"/>
      <c r="P5" s="9"/>
      <c r="Q5" s="7"/>
      <c r="R5" s="7"/>
      <c r="S5" s="8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9"/>
      <c r="AK5" s="78"/>
      <c r="AL5" s="78"/>
      <c r="AM5" s="78"/>
      <c r="AN5" s="18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78"/>
      <c r="BJ5" s="18"/>
      <c r="BK5" s="102"/>
      <c r="BL5" s="102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F5" s="11"/>
    </row>
    <row r="6" customFormat="false" ht="15.75" hidden="false" customHeight="false" outlineLevel="0" collapsed="false">
      <c r="A6" s="24" t="s">
        <v>65</v>
      </c>
      <c r="B6" s="25"/>
      <c r="C6" s="25"/>
      <c r="D6" s="106" t="s">
        <v>238</v>
      </c>
      <c r="E6" s="1"/>
      <c r="F6" s="1"/>
      <c r="G6" s="5"/>
      <c r="H6" s="7"/>
      <c r="I6" s="6"/>
      <c r="J6" s="1"/>
      <c r="K6" s="1"/>
      <c r="L6" s="1"/>
      <c r="M6" s="6"/>
      <c r="N6" s="1"/>
      <c r="O6" s="6"/>
      <c r="P6" s="1"/>
      <c r="Q6" s="7"/>
      <c r="R6" s="7"/>
      <c r="S6" s="8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1"/>
      <c r="AK6" s="102"/>
      <c r="AL6" s="102"/>
      <c r="AM6" s="102"/>
      <c r="AN6" s="10"/>
      <c r="AO6" s="1" t="s">
        <v>240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J6" s="11"/>
      <c r="CF6" s="11"/>
    </row>
    <row r="7" customFormat="false" ht="14.25" hidden="false" customHeight="true" outlineLevel="0" collapsed="false">
      <c r="A7" s="1"/>
      <c r="B7" s="1"/>
      <c r="C7" s="1"/>
      <c r="D7" s="14"/>
      <c r="E7" s="29"/>
      <c r="F7" s="1"/>
      <c r="G7" s="5"/>
      <c r="H7" s="7"/>
      <c r="I7" s="1"/>
      <c r="J7" s="1"/>
      <c r="K7" s="1"/>
      <c r="L7" s="107"/>
      <c r="M7" s="6"/>
      <c r="N7" s="1"/>
      <c r="O7" s="6"/>
      <c r="P7" s="1"/>
      <c r="Q7" s="7"/>
      <c r="R7" s="7"/>
      <c r="S7" s="8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5"/>
      <c r="AK7" s="108"/>
      <c r="AL7" s="108"/>
      <c r="AM7" s="108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D7" s="11"/>
    </row>
    <row r="8" customFormat="false" ht="14.25" hidden="false" customHeight="true" outlineLevel="0" collapsed="false">
      <c r="A8" s="27" t="s">
        <v>209</v>
      </c>
      <c r="B8" s="1"/>
      <c r="C8" s="1"/>
      <c r="D8" s="14"/>
      <c r="E8" s="29"/>
      <c r="F8" s="1"/>
      <c r="G8" s="5"/>
      <c r="H8" s="7"/>
      <c r="I8" s="1"/>
      <c r="J8" s="1"/>
      <c r="K8" s="1"/>
      <c r="L8" s="107"/>
      <c r="M8" s="6"/>
      <c r="N8" s="1"/>
      <c r="O8" s="6"/>
      <c r="P8" s="1"/>
      <c r="Q8" s="7"/>
      <c r="R8" s="7"/>
      <c r="S8" s="8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5"/>
      <c r="AK8" s="108"/>
      <c r="AL8" s="108"/>
      <c r="AM8" s="108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D8" s="11"/>
    </row>
    <row r="9" customFormat="false" ht="15" hidden="false" customHeight="true" outlineLevel="0" collapsed="false">
      <c r="A9" s="1"/>
      <c r="B9" s="80" t="s">
        <v>214</v>
      </c>
      <c r="C9" s="27" t="s">
        <v>215</v>
      </c>
      <c r="D9" s="110" t="s">
        <v>216</v>
      </c>
      <c r="E9" s="29"/>
      <c r="F9" s="1"/>
      <c r="G9" s="5"/>
      <c r="H9" s="7"/>
      <c r="I9" s="1"/>
      <c r="J9" s="1"/>
      <c r="K9" s="1"/>
      <c r="L9" s="107"/>
      <c r="M9" s="6"/>
      <c r="N9" s="1"/>
      <c r="O9" s="6"/>
      <c r="P9" s="1"/>
      <c r="Q9" s="7"/>
      <c r="R9" s="7"/>
      <c r="S9" s="8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1"/>
      <c r="AK9" s="108"/>
      <c r="AL9" s="108"/>
      <c r="AM9" s="108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109"/>
      <c r="BD9" s="109"/>
      <c r="BE9" s="109"/>
      <c r="BF9" s="8"/>
      <c r="BH9" s="2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109"/>
      <c r="BY9" s="109"/>
      <c r="BZ9" s="109"/>
      <c r="CA9" s="8"/>
      <c r="CC9" s="2"/>
      <c r="CD9" s="11"/>
    </row>
    <row r="10" customFormat="false" ht="15" hidden="false" customHeight="false" outlineLevel="0" collapsed="false">
      <c r="A10" s="27"/>
      <c r="B10" s="80"/>
      <c r="C10" s="27"/>
      <c r="D10" s="110"/>
      <c r="E10" s="29"/>
      <c r="F10" s="1"/>
      <c r="G10" s="5"/>
      <c r="H10" s="7"/>
      <c r="I10" s="1"/>
      <c r="J10" s="1"/>
      <c r="K10" s="1"/>
      <c r="L10" s="107"/>
      <c r="M10" s="6"/>
      <c r="N10" s="1"/>
      <c r="O10" s="6"/>
      <c r="P10" s="1"/>
      <c r="Q10" s="7"/>
      <c r="R10" s="7"/>
      <c r="S10" s="8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1"/>
      <c r="AK10" s="108"/>
      <c r="AL10" s="108"/>
      <c r="AM10" s="108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109"/>
      <c r="BD10" s="109"/>
      <c r="BE10" s="109"/>
      <c r="BF10" s="8"/>
      <c r="BH10" s="2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109"/>
      <c r="BY10" s="109"/>
      <c r="BZ10" s="109"/>
      <c r="CA10" s="8"/>
      <c r="CC10" s="2"/>
      <c r="CD10" s="11"/>
    </row>
    <row r="11" customFormat="false" ht="14.25" hidden="true" customHeight="false" outlineLevel="0" collapsed="false">
      <c r="A11" s="1"/>
      <c r="B11" s="53"/>
      <c r="C11" s="29"/>
      <c r="D11" s="111"/>
      <c r="E11" s="112"/>
      <c r="F11" s="1"/>
      <c r="G11" s="5"/>
      <c r="H11" s="7"/>
      <c r="I11" s="1"/>
      <c r="J11" s="1"/>
      <c r="K11" s="1"/>
      <c r="L11" s="107"/>
      <c r="M11" s="6"/>
      <c r="N11" s="1"/>
      <c r="O11" s="6"/>
      <c r="P11" s="1"/>
      <c r="Q11" s="7"/>
      <c r="R11" s="7"/>
      <c r="S11" s="8"/>
      <c r="T11" s="7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7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9"/>
      <c r="BF11" s="1"/>
      <c r="BH11" s="2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9"/>
      <c r="CA11" s="1"/>
      <c r="CC11" s="2"/>
      <c r="CD11" s="11"/>
    </row>
    <row r="12" customFormat="false" ht="15" hidden="false" customHeight="false" outlineLevel="0" collapsed="false">
      <c r="A12" s="27"/>
      <c r="B12" s="5" t="str">
        <f aca="false">AN12&amp;" "&amp;AO12</f>
        <v> </v>
      </c>
      <c r="C12" s="1"/>
      <c r="D12" s="14"/>
      <c r="E12" s="1"/>
      <c r="F12" s="1"/>
      <c r="G12" s="1"/>
      <c r="H12" s="1"/>
      <c r="I12" s="6"/>
      <c r="J12" s="7"/>
      <c r="K12" s="7"/>
      <c r="L12" s="7"/>
      <c r="M12" s="8"/>
      <c r="N12" s="9"/>
      <c r="O12" s="6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1"/>
      <c r="AF12" s="7"/>
      <c r="AG12" s="7"/>
      <c r="AH12" s="7"/>
      <c r="AI12" s="1"/>
      <c r="AJ12" s="1"/>
      <c r="AK12" s="102"/>
      <c r="AL12" s="102"/>
      <c r="AM12" s="102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CD12" s="11"/>
    </row>
    <row r="15" customFormat="false" ht="14.25" hidden="false" customHeight="false" outlineLevel="0" collapsed="false">
      <c r="B15" s="30"/>
      <c r="D15" s="14"/>
    </row>
  </sheetData>
  <mergeCells count="2">
    <mergeCell ref="C2:D2"/>
    <mergeCell ref="B5:D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LibreOffice/6.1.4.2$MacOSX_X86_64 LibreOffice_project/9d0f32d1f0b509096fd65e0d4bec26ddd1938fd3</Application>
  <Company>University of Oxford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2012-11-05T14:17:50Z</dcterms:created>
  <dc:creator>Lcc3</dc:creator>
  <dc:description/>
  <dc:language>en-US</dc:language>
  <cp:lastModifiedBy>Kelly Ryan</cp:lastModifiedBy>
  <cp:lastPrinted>2015-05-11T09:35:57Z</cp:lastPrinted>
  <dcterms:modified xsi:type="dcterms:W3CDTF">2019-02-13T13:39:44Z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Oxford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