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Research Application Data\-Applications\Bob Coecke\Quantera 2017\"/>
    </mc:Choice>
  </mc:AlternateContent>
  <bookViews>
    <workbookView xWindow="0" yWindow="0" windowWidth="21570" windowHeight="8160" firstSheet="4" activeTab="5"/>
  </bookViews>
  <sheets>
    <sheet name="_control" sheetId="2" state="hidden" r:id="rId1"/>
    <sheet name="_options" sheetId="4" state="hidden" r:id="rId2"/>
    <sheet name="PI" sheetId="1" state="hidden" r:id="rId3"/>
    <sheet name="Nts" sheetId="16" state="hidden" r:id="rId4"/>
    <sheet name="Report Information" sheetId="14" r:id="rId5"/>
    <sheet name="PI Output" sheetId="17" r:id="rId6"/>
    <sheet name="Notes" sheetId="18" r:id="rId7"/>
  </sheets>
  <definedNames>
    <definedName name="CurrSel" localSheetId="5">'PI Output'!$B$17</definedName>
    <definedName name="CurrSel">PI!$C$24</definedName>
    <definedName name="Durationmths" localSheetId="2">PI!$C$22</definedName>
    <definedName name="Durationmths" localSheetId="5">'PI Output'!$B$15</definedName>
    <definedName name="Price_headings" localSheetId="6">#REF!</definedName>
    <definedName name="Price_headings" localSheetId="5">#REF!</definedName>
    <definedName name="Price_headings">#REF!</definedName>
    <definedName name="_xlnm.Print_Area" localSheetId="6">Notes!$A$1:$D$11</definedName>
    <definedName name="_xlnm.Print_Area" localSheetId="3">Nts!$B$3:$E$19</definedName>
    <definedName name="_xlnm.Print_Area" localSheetId="2">PI!$B$3:$S$106</definedName>
    <definedName name="_xlnm.Print_Area" localSheetId="5">'PI Output'!$A$1:$R$54</definedName>
  </definedNames>
  <calcPr calcId="152511"/>
</workbook>
</file>

<file path=xl/calcChain.xml><?xml version="1.0" encoding="utf-8"?>
<calcChain xmlns="http://schemas.openxmlformats.org/spreadsheetml/2006/main">
  <c r="B12" i="18" l="1"/>
  <c r="B5" i="18"/>
  <c r="B4" i="18"/>
  <c r="B3" i="18"/>
  <c r="C2" i="18"/>
  <c r="B23" i="17"/>
  <c r="A53" i="17"/>
  <c r="M49" i="17"/>
  <c r="L49" i="17"/>
  <c r="J49" i="17"/>
  <c r="K38" i="17"/>
  <c r="K36" i="17"/>
  <c r="K34" i="17"/>
  <c r="M32" i="17"/>
  <c r="L32" i="17"/>
  <c r="J32" i="17"/>
  <c r="M25" i="17"/>
  <c r="L25" i="17"/>
  <c r="J25" i="17"/>
  <c r="B24" i="17"/>
  <c r="B18" i="17"/>
  <c r="B17" i="17"/>
  <c r="B16" i="17"/>
  <c r="AV15" i="17"/>
  <c r="AE15" i="17"/>
  <c r="B15" i="17"/>
  <c r="B14" i="17"/>
  <c r="AE13" i="17"/>
  <c r="B13" i="17"/>
  <c r="B12" i="17"/>
  <c r="C11" i="17"/>
  <c r="B11" i="17"/>
  <c r="B10" i="17"/>
  <c r="B9" i="17"/>
  <c r="B8" i="17"/>
  <c r="B7" i="17"/>
  <c r="B4" i="17"/>
  <c r="B3" i="17"/>
  <c r="D2" i="17"/>
  <c r="N28" i="17" l="1"/>
  <c r="N29" i="17"/>
  <c r="N30" i="17"/>
  <c r="N23" i="17"/>
  <c r="O28" i="17"/>
  <c r="P28" i="17"/>
  <c r="Q28" i="17"/>
  <c r="R28" i="17"/>
  <c r="S28" i="17"/>
  <c r="T28" i="17"/>
  <c r="U28" i="17"/>
  <c r="V28" i="17"/>
  <c r="W28" i="17"/>
  <c r="X28" i="17"/>
  <c r="Y28" i="17"/>
  <c r="Z28" i="17"/>
  <c r="AA28" i="17"/>
  <c r="AB28" i="17"/>
  <c r="O29" i="17"/>
  <c r="P29" i="17"/>
  <c r="Q29" i="17"/>
  <c r="R29" i="17"/>
  <c r="S29" i="17"/>
  <c r="T29" i="17"/>
  <c r="U29" i="17"/>
  <c r="V29" i="17"/>
  <c r="W29" i="17"/>
  <c r="X29" i="17"/>
  <c r="Y29" i="17"/>
  <c r="Z29" i="17"/>
  <c r="AA29" i="17"/>
  <c r="AB29" i="17"/>
  <c r="O30" i="17"/>
  <c r="P30" i="17"/>
  <c r="Q30" i="17"/>
  <c r="R30" i="17"/>
  <c r="S30" i="17"/>
  <c r="T30" i="17"/>
  <c r="U30" i="17"/>
  <c r="V30" i="17"/>
  <c r="W30" i="17"/>
  <c r="X30" i="17"/>
  <c r="Y30" i="17"/>
  <c r="Z30" i="17"/>
  <c r="AA30" i="17"/>
  <c r="AB30" i="17"/>
  <c r="O23" i="17"/>
  <c r="P23" i="17"/>
  <c r="Q23" i="17"/>
  <c r="R23" i="17"/>
  <c r="S23" i="17"/>
  <c r="T23" i="17"/>
  <c r="U23" i="17"/>
  <c r="V23" i="17"/>
  <c r="W23" i="17"/>
  <c r="X23" i="17"/>
  <c r="Y23" i="17"/>
  <c r="Z23" i="17"/>
  <c r="AA23" i="17"/>
  <c r="AB23" i="17"/>
  <c r="AB45" i="17"/>
  <c r="AA45" i="17"/>
  <c r="Z45" i="17"/>
  <c r="Y45" i="17"/>
  <c r="X45" i="17"/>
  <c r="W45" i="17"/>
  <c r="V45" i="17"/>
  <c r="U45" i="17"/>
  <c r="T45" i="17"/>
  <c r="S45" i="17"/>
  <c r="R45" i="17"/>
  <c r="Q45" i="17"/>
  <c r="M45" i="17"/>
  <c r="M51" i="17" s="1"/>
  <c r="L45" i="17"/>
  <c r="L51" i="17" s="1"/>
  <c r="J45" i="17"/>
  <c r="J51" i="17" s="1"/>
  <c r="AB41" i="17"/>
  <c r="AA41" i="17"/>
  <c r="Z41" i="17"/>
  <c r="Y41" i="17"/>
  <c r="N21" i="17"/>
  <c r="O21" i="17"/>
  <c r="P21" i="17"/>
  <c r="Q21" i="17"/>
  <c r="R21" i="17"/>
  <c r="S21" i="17"/>
  <c r="T21" i="17"/>
  <c r="U21" i="17"/>
  <c r="V21" i="17"/>
  <c r="W21" i="17"/>
  <c r="X21" i="17"/>
  <c r="Y21" i="17"/>
  <c r="Z21" i="17"/>
  <c r="AA21" i="17"/>
  <c r="AB21" i="17"/>
  <c r="N24" i="17"/>
  <c r="O24" i="17"/>
  <c r="P24" i="17"/>
  <c r="Q24" i="17"/>
  <c r="R24" i="17"/>
  <c r="S24" i="17"/>
  <c r="T24" i="17"/>
  <c r="U24" i="17"/>
  <c r="V24" i="17"/>
  <c r="W24" i="17"/>
  <c r="X24" i="17"/>
  <c r="Y24" i="17"/>
  <c r="Z24" i="17"/>
  <c r="AA24" i="17"/>
  <c r="AB24" i="17"/>
  <c r="O25" i="17"/>
  <c r="O45" i="17" s="1"/>
  <c r="P25" i="17"/>
  <c r="P45" i="17" s="1"/>
  <c r="Q25" i="17"/>
  <c r="R25" i="17"/>
  <c r="S25" i="17"/>
  <c r="T25" i="17"/>
  <c r="U25" i="17"/>
  <c r="V25" i="17"/>
  <c r="W25" i="17"/>
  <c r="X25" i="17"/>
  <c r="Y25" i="17"/>
  <c r="Z25" i="17"/>
  <c r="AA25" i="17"/>
  <c r="AB25" i="17"/>
  <c r="N31" i="17"/>
  <c r="O31" i="17"/>
  <c r="P31" i="17"/>
  <c r="Q31" i="17"/>
  <c r="R31" i="17"/>
  <c r="S31" i="17"/>
  <c r="T31" i="17"/>
  <c r="U31" i="17"/>
  <c r="V31" i="17"/>
  <c r="W31" i="17"/>
  <c r="X31" i="17"/>
  <c r="Y31" i="17"/>
  <c r="Z31" i="17"/>
  <c r="AA31" i="17"/>
  <c r="AB31" i="17"/>
  <c r="O32" i="17"/>
  <c r="P32" i="17"/>
  <c r="Q32" i="17"/>
  <c r="R32" i="17"/>
  <c r="S32" i="17"/>
  <c r="T32" i="17"/>
  <c r="U32" i="17"/>
  <c r="V32" i="17"/>
  <c r="W32" i="17"/>
  <c r="X32" i="17"/>
  <c r="Y32" i="17"/>
  <c r="Z32" i="17"/>
  <c r="AA32" i="17"/>
  <c r="AB32" i="17"/>
  <c r="N34" i="17"/>
  <c r="O34" i="17"/>
  <c r="P34" i="17"/>
  <c r="Q34" i="17"/>
  <c r="R34" i="17"/>
  <c r="S34" i="17"/>
  <c r="T34" i="17"/>
  <c r="U34" i="17"/>
  <c r="V34" i="17"/>
  <c r="W34" i="17"/>
  <c r="X34" i="17"/>
  <c r="Y34" i="17"/>
  <c r="Z34" i="17"/>
  <c r="AA34" i="17"/>
  <c r="AB34" i="17"/>
  <c r="N36" i="17"/>
  <c r="O36" i="17"/>
  <c r="P36" i="17"/>
  <c r="Q36" i="17"/>
  <c r="R36" i="17"/>
  <c r="S36" i="17"/>
  <c r="T36" i="17"/>
  <c r="U36" i="17"/>
  <c r="V36" i="17"/>
  <c r="W36" i="17"/>
  <c r="X36" i="17"/>
  <c r="Y36" i="17"/>
  <c r="Z36" i="17"/>
  <c r="AA36" i="17"/>
  <c r="AB36" i="17"/>
  <c r="N38" i="17"/>
  <c r="O38" i="17"/>
  <c r="P38" i="17"/>
  <c r="Q38" i="17"/>
  <c r="R38" i="17"/>
  <c r="S38" i="17"/>
  <c r="T38" i="17"/>
  <c r="U38" i="17"/>
  <c r="V38" i="17"/>
  <c r="W38" i="17"/>
  <c r="X38" i="17"/>
  <c r="Y38" i="17"/>
  <c r="Z38" i="17"/>
  <c r="AA38" i="17"/>
  <c r="AB38" i="17"/>
  <c r="N41" i="17"/>
  <c r="O41" i="17"/>
  <c r="P41" i="17"/>
  <c r="Q41" i="17"/>
  <c r="R41" i="17"/>
  <c r="S41" i="17"/>
  <c r="T41" i="17"/>
  <c r="U41" i="17"/>
  <c r="V41" i="17"/>
  <c r="W41" i="17"/>
  <c r="X41" i="17"/>
  <c r="C9" i="16"/>
  <c r="N25" i="17" l="1"/>
  <c r="N32" i="17"/>
  <c r="C20" i="16"/>
  <c r="C8" i="16"/>
  <c r="C7" i="16"/>
  <c r="D6" i="16"/>
  <c r="N45" i="17" l="1"/>
  <c r="AF20" i="1"/>
  <c r="AF22" i="1"/>
  <c r="O79" i="1" l="1"/>
  <c r="O28" i="1"/>
  <c r="O53" i="1"/>
  <c r="O35" i="1"/>
  <c r="O71" i="1"/>
  <c r="O44" i="1"/>
  <c r="O45" i="1" s="1"/>
  <c r="O62" i="1"/>
  <c r="AF33" i="1" l="1"/>
  <c r="AW22" i="1"/>
  <c r="BK69" i="1" l="1"/>
  <c r="BG77" i="1"/>
  <c r="BI77" i="1"/>
  <c r="BK77" i="1"/>
  <c r="AY77" i="1"/>
  <c r="BA77" i="1"/>
  <c r="BC77" i="1"/>
  <c r="BE77" i="1"/>
  <c r="BF77" i="1"/>
  <c r="BH77" i="1"/>
  <c r="BJ77" i="1"/>
  <c r="AX77" i="1"/>
  <c r="AZ77" i="1"/>
  <c r="BB77" i="1"/>
  <c r="BD77" i="1"/>
  <c r="AW77" i="1"/>
  <c r="O36" i="1"/>
  <c r="AX33" i="1"/>
  <c r="AZ33" i="1"/>
  <c r="BB33" i="1"/>
  <c r="BD33" i="1"/>
  <c r="BF33" i="1"/>
  <c r="BH33" i="1"/>
  <c r="BJ33" i="1"/>
  <c r="AW42" i="1"/>
  <c r="AY42" i="1"/>
  <c r="BA42" i="1"/>
  <c r="BC42" i="1"/>
  <c r="BE42" i="1"/>
  <c r="BG42" i="1"/>
  <c r="BI42" i="1"/>
  <c r="BK42" i="1"/>
  <c r="AX51" i="1"/>
  <c r="AZ51" i="1"/>
  <c r="BB51" i="1"/>
  <c r="BD51" i="1"/>
  <c r="BF51" i="1"/>
  <c r="BH51" i="1"/>
  <c r="BJ51" i="1"/>
  <c r="AW60" i="1"/>
  <c r="AY60" i="1"/>
  <c r="BA60" i="1"/>
  <c r="BC60" i="1"/>
  <c r="BE60" i="1"/>
  <c r="BG60" i="1"/>
  <c r="BI60" i="1"/>
  <c r="BK60" i="1"/>
  <c r="AX69" i="1"/>
  <c r="AZ69" i="1"/>
  <c r="BB69" i="1"/>
  <c r="BD69" i="1"/>
  <c r="BF69" i="1"/>
  <c r="BH69" i="1"/>
  <c r="BJ69" i="1"/>
  <c r="AW33" i="1"/>
  <c r="AY33" i="1"/>
  <c r="BA33" i="1"/>
  <c r="BC33" i="1"/>
  <c r="BE33" i="1"/>
  <c r="BG33" i="1"/>
  <c r="BI33" i="1"/>
  <c r="BK33" i="1"/>
  <c r="AX42" i="1"/>
  <c r="AZ42" i="1"/>
  <c r="BB42" i="1"/>
  <c r="BD42" i="1"/>
  <c r="BF42" i="1"/>
  <c r="BH42" i="1"/>
  <c r="BJ42" i="1"/>
  <c r="AW51" i="1"/>
  <c r="AY51" i="1"/>
  <c r="BA51" i="1"/>
  <c r="BC51" i="1"/>
  <c r="BE51" i="1"/>
  <c r="BG51" i="1"/>
  <c r="BI51" i="1"/>
  <c r="BK51" i="1"/>
  <c r="AX60" i="1"/>
  <c r="AZ60" i="1"/>
  <c r="BB60" i="1"/>
  <c r="BD60" i="1"/>
  <c r="BF60" i="1"/>
  <c r="BH60" i="1"/>
  <c r="BJ60" i="1"/>
  <c r="AW69" i="1"/>
  <c r="AY69" i="1"/>
  <c r="BA69" i="1"/>
  <c r="BC69" i="1"/>
  <c r="BE69" i="1"/>
  <c r="BG69" i="1"/>
  <c r="BI69" i="1"/>
  <c r="AG33" i="1"/>
  <c r="AI33" i="1"/>
  <c r="AM33" i="1"/>
  <c r="AK33" i="1"/>
  <c r="AO33" i="1"/>
  <c r="AP33" i="1"/>
  <c r="AN33" i="1"/>
  <c r="AL33" i="1"/>
  <c r="AJ33" i="1"/>
  <c r="AH33" i="1"/>
  <c r="C21" i="1" l="1"/>
  <c r="AF42" i="1" l="1"/>
  <c r="AF60" i="1"/>
  <c r="AR69" i="1"/>
  <c r="AP69" i="1"/>
  <c r="AN69" i="1"/>
  <c r="AL69" i="1"/>
  <c r="AJ69" i="1"/>
  <c r="AH69" i="1"/>
  <c r="AT69" i="1"/>
  <c r="AT60" i="1"/>
  <c r="AR60" i="1"/>
  <c r="AP60" i="1"/>
  <c r="AN60" i="1"/>
  <c r="AL60" i="1"/>
  <c r="AJ60" i="1"/>
  <c r="AH60" i="1"/>
  <c r="AT51" i="1"/>
  <c r="AR51" i="1"/>
  <c r="AP51" i="1"/>
  <c r="AN51" i="1"/>
  <c r="AL51" i="1"/>
  <c r="AJ51" i="1"/>
  <c r="AH51" i="1"/>
  <c r="AT42" i="1"/>
  <c r="AR42" i="1"/>
  <c r="AP42" i="1"/>
  <c r="AN42" i="1"/>
  <c r="AL42" i="1"/>
  <c r="AJ42" i="1"/>
  <c r="AH42" i="1"/>
  <c r="AT33" i="1"/>
  <c r="AR33" i="1"/>
  <c r="AF51" i="1"/>
  <c r="AF69" i="1"/>
  <c r="AQ69" i="1"/>
  <c r="AO69" i="1"/>
  <c r="AM69" i="1"/>
  <c r="AK69" i="1"/>
  <c r="AI69" i="1"/>
  <c r="AG69" i="1"/>
  <c r="AS69" i="1"/>
  <c r="AS60" i="1"/>
  <c r="AQ60" i="1"/>
  <c r="AO60" i="1"/>
  <c r="AM60" i="1"/>
  <c r="AK60" i="1"/>
  <c r="AI60" i="1"/>
  <c r="AG60" i="1"/>
  <c r="AS51" i="1"/>
  <c r="AQ51" i="1"/>
  <c r="AO51" i="1"/>
  <c r="AM51" i="1"/>
  <c r="AK51" i="1"/>
  <c r="AI51" i="1"/>
  <c r="AG51" i="1"/>
  <c r="AS42" i="1"/>
  <c r="AQ42" i="1"/>
  <c r="AO42" i="1"/>
  <c r="AM42" i="1"/>
  <c r="AK42" i="1"/>
  <c r="AI42" i="1"/>
  <c r="AG42" i="1"/>
  <c r="AS33" i="1"/>
  <c r="AQ33" i="1"/>
  <c r="B9" i="14"/>
  <c r="C22" i="1" l="1"/>
  <c r="Q79" i="1" l="1"/>
  <c r="S79" i="1"/>
  <c r="U79" i="1"/>
  <c r="W79" i="1"/>
  <c r="Y79" i="1"/>
  <c r="AA79" i="1"/>
  <c r="AC79" i="1"/>
  <c r="P79" i="1"/>
  <c r="Z79" i="1"/>
  <c r="R79" i="1"/>
  <c r="T79" i="1"/>
  <c r="V79" i="1"/>
  <c r="X79" i="1"/>
  <c r="AB79" i="1"/>
  <c r="Q71" i="1"/>
  <c r="S71" i="1"/>
  <c r="U71" i="1"/>
  <c r="W71" i="1"/>
  <c r="Y71" i="1"/>
  <c r="AA71" i="1"/>
  <c r="AC71" i="1"/>
  <c r="R62" i="1"/>
  <c r="T62" i="1"/>
  <c r="V62" i="1"/>
  <c r="X62" i="1"/>
  <c r="Z62" i="1"/>
  <c r="AB62" i="1"/>
  <c r="Q53" i="1"/>
  <c r="S53" i="1"/>
  <c r="U53" i="1"/>
  <c r="W53" i="1"/>
  <c r="Y53" i="1"/>
  <c r="AA53" i="1"/>
  <c r="AC53" i="1"/>
  <c r="R44" i="1"/>
  <c r="T44" i="1"/>
  <c r="V44" i="1"/>
  <c r="X44" i="1"/>
  <c r="Z44" i="1"/>
  <c r="AB44" i="1"/>
  <c r="P71" i="1"/>
  <c r="P53" i="1"/>
  <c r="AA35" i="1"/>
  <c r="AC35" i="1"/>
  <c r="Q35" i="1"/>
  <c r="S35" i="1"/>
  <c r="U35" i="1"/>
  <c r="W35" i="1"/>
  <c r="Y35" i="1"/>
  <c r="R71" i="1"/>
  <c r="T71" i="1"/>
  <c r="V71" i="1"/>
  <c r="X71" i="1"/>
  <c r="Z71" i="1"/>
  <c r="AB71" i="1"/>
  <c r="Q62" i="1"/>
  <c r="S62" i="1"/>
  <c r="U62" i="1"/>
  <c r="W62" i="1"/>
  <c r="Y62" i="1"/>
  <c r="AA62" i="1"/>
  <c r="AC62" i="1"/>
  <c r="R53" i="1"/>
  <c r="T53" i="1"/>
  <c r="V53" i="1"/>
  <c r="X53" i="1"/>
  <c r="Z53" i="1"/>
  <c r="AB53" i="1"/>
  <c r="Q44" i="1"/>
  <c r="S44" i="1"/>
  <c r="U44" i="1"/>
  <c r="W44" i="1"/>
  <c r="Y44" i="1"/>
  <c r="AA44" i="1"/>
  <c r="AC44" i="1"/>
  <c r="P62" i="1"/>
  <c r="P44" i="1"/>
  <c r="AB35" i="1"/>
  <c r="Z35" i="1"/>
  <c r="R35" i="1"/>
  <c r="T35" i="1"/>
  <c r="V35" i="1"/>
  <c r="X35" i="1"/>
  <c r="P35" i="1"/>
  <c r="Y83" i="1"/>
  <c r="AA83" i="1"/>
  <c r="AC83" i="1"/>
  <c r="R83" i="1"/>
  <c r="T83" i="1"/>
  <c r="V83" i="1"/>
  <c r="X83" i="1"/>
  <c r="U45" i="1"/>
  <c r="W45" i="1"/>
  <c r="Y45" i="1"/>
  <c r="AA45" i="1"/>
  <c r="AC45" i="1"/>
  <c r="R45" i="1"/>
  <c r="T45" i="1"/>
  <c r="Y36" i="1"/>
  <c r="AA36" i="1"/>
  <c r="AC36" i="1"/>
  <c r="R36" i="1"/>
  <c r="T36" i="1"/>
  <c r="V36" i="1"/>
  <c r="X36" i="1"/>
  <c r="AC28" i="1"/>
  <c r="R28" i="1"/>
  <c r="T28" i="1"/>
  <c r="V28" i="1"/>
  <c r="X28" i="1"/>
  <c r="Z28" i="1"/>
  <c r="AB28" i="1"/>
  <c r="P28" i="1"/>
  <c r="Z83" i="1"/>
  <c r="AB83" i="1"/>
  <c r="Q83" i="1"/>
  <c r="S83" i="1"/>
  <c r="U83" i="1"/>
  <c r="W83" i="1"/>
  <c r="P83" i="1"/>
  <c r="V45" i="1"/>
  <c r="X45" i="1"/>
  <c r="Z45" i="1"/>
  <c r="AB45" i="1"/>
  <c r="Q45" i="1"/>
  <c r="S45" i="1"/>
  <c r="P45" i="1"/>
  <c r="Z36" i="1"/>
  <c r="AB36" i="1"/>
  <c r="Q36" i="1"/>
  <c r="S36" i="1"/>
  <c r="U36" i="1"/>
  <c r="W36" i="1"/>
  <c r="P36" i="1"/>
  <c r="Q28" i="1"/>
  <c r="S28" i="1"/>
  <c r="U28" i="1"/>
  <c r="W28" i="1"/>
  <c r="Y28" i="1"/>
  <c r="AA28" i="1"/>
  <c r="O83" i="1"/>
  <c r="M83" i="1"/>
  <c r="N83" i="1"/>
  <c r="K83" i="1"/>
  <c r="B98" i="1"/>
  <c r="B106" i="1" l="1"/>
  <c r="L71" i="1" l="1"/>
  <c r="L62" i="1"/>
  <c r="L53" i="1"/>
  <c r="C20" i="1" l="1"/>
  <c r="C35" i="1"/>
  <c r="C24" i="1" l="1"/>
  <c r="C17" i="1" l="1"/>
  <c r="N94" i="1" l="1"/>
  <c r="N36" i="1" l="1"/>
  <c r="N45" i="1"/>
  <c r="M45" i="1"/>
  <c r="M36" i="1"/>
  <c r="K45" i="1"/>
  <c r="K36" i="1" l="1"/>
  <c r="E6" i="1"/>
  <c r="D18" i="1"/>
  <c r="C25" i="1"/>
  <c r="C8" i="1"/>
  <c r="C7" i="1"/>
  <c r="C13" i="1" l="1"/>
  <c r="K94" i="1"/>
  <c r="M94" i="1" l="1"/>
  <c r="C23" i="1" l="1"/>
  <c r="C19" i="1"/>
  <c r="C11" i="1"/>
  <c r="C12" i="1"/>
  <c r="C18" i="1"/>
  <c r="N96" i="1" l="1"/>
  <c r="M96" i="1"/>
  <c r="K96" i="1"/>
</calcChain>
</file>

<file path=xl/sharedStrings.xml><?xml version="1.0" encoding="utf-8"?>
<sst xmlns="http://schemas.openxmlformats.org/spreadsheetml/2006/main" count="508" uniqueCount="269">
  <si>
    <t>COLUMNS</t>
  </si>
  <si>
    <t>TEXT project</t>
  </si>
  <si>
    <t>text xlead_dept</t>
  </si>
  <si>
    <t>TEXT lead_inv_name</t>
  </si>
  <si>
    <t>CROSSTAB year_number</t>
  </si>
  <si>
    <t>*</t>
  </si>
  <si>
    <t>Control Worksheet (NB any row with a '*' as the first character in column A is ignored)</t>
  </si>
  <si>
    <t>Global Parameters (setdefault will be used unless parameter of same name is passed in from Agresso)</t>
  </si>
  <si>
    <t>Parameter</t>
  </si>
  <si>
    <t>Value</t>
  </si>
  <si>
    <t>client</t>
  </si>
  <si>
    <t>project</t>
  </si>
  <si>
    <t>* This sheet is manipulated by the 'Options...' dialog and should not be changed by hand</t>
  </si>
  <si>
    <t>Costing Type</t>
  </si>
  <si>
    <t>TEXT lead_dept</t>
  </si>
  <si>
    <t>TEXT scheme_name</t>
  </si>
  <si>
    <t>Project Title</t>
  </si>
  <si>
    <t>X5 Ref No</t>
  </si>
  <si>
    <t>TEXT project_title</t>
  </si>
  <si>
    <t>Lead Department</t>
  </si>
  <si>
    <t>TEXT xfunder</t>
  </si>
  <si>
    <t>Grade</t>
  </si>
  <si>
    <t>Scale Point</t>
  </si>
  <si>
    <t>FTE</t>
  </si>
  <si>
    <t>Start date for post</t>
  </si>
  <si>
    <t>Duration</t>
  </si>
  <si>
    <t>STAFF COSTS</t>
  </si>
  <si>
    <t>Scheme</t>
  </si>
  <si>
    <t>PI</t>
  </si>
  <si>
    <t>Start Date</t>
  </si>
  <si>
    <t>TEXT prop_start_date</t>
  </si>
  <si>
    <t>End Date</t>
  </si>
  <si>
    <t>TEXT prop_end_date</t>
  </si>
  <si>
    <t>TEXT prop_duration</t>
  </si>
  <si>
    <t>TEXT currency</t>
  </si>
  <si>
    <t>VALUE rate</t>
  </si>
  <si>
    <t>Currency</t>
  </si>
  <si>
    <t>Rate</t>
  </si>
  <si>
    <t>TEXT grade</t>
  </si>
  <si>
    <t>TEXT start_date</t>
  </si>
  <si>
    <t>NON-STAFF COSTS</t>
  </si>
  <si>
    <t>TEXT scalepoint</t>
  </si>
  <si>
    <t>VALUE price</t>
  </si>
  <si>
    <t>CROSSTAB year_no</t>
  </si>
  <si>
    <t>VALUE fac</t>
  </si>
  <si>
    <t>funder</t>
  </si>
  <si>
    <t>costing_type</t>
  </si>
  <si>
    <t>Total Indirect Costs</t>
  </si>
  <si>
    <t>External Collaborators</t>
  </si>
  <si>
    <t>TEXT partner_name</t>
  </si>
  <si>
    <t>TEXT partner_pi_name</t>
  </si>
  <si>
    <t>VALUE partner_fac</t>
  </si>
  <si>
    <t>VALUE partner_price</t>
  </si>
  <si>
    <t>DETAIL</t>
  </si>
  <si>
    <t>Collaborator Total</t>
  </si>
  <si>
    <t>OX</t>
  </si>
  <si>
    <t>text xcosting_type</t>
  </si>
  <si>
    <t>Exported by</t>
  </si>
  <si>
    <t>TEXT status_desc</t>
  </si>
  <si>
    <t>Duration (mths)</t>
  </si>
  <si>
    <t>TEXT percentage_fac</t>
  </si>
  <si>
    <t>setdefault</t>
  </si>
  <si>
    <t>dept</t>
  </si>
  <si>
    <t>SETPARAMETER</t>
  </si>
  <si>
    <t>VALUE cur_price</t>
  </si>
  <si>
    <t>Name of report:</t>
  </si>
  <si>
    <t>Published date:</t>
  </si>
  <si>
    <t>Author:</t>
  </si>
  <si>
    <t>Contact:</t>
  </si>
  <si>
    <t>x5helpdesk@it.ox.ac.uk</t>
  </si>
  <si>
    <t>GROUP project</t>
  </si>
  <si>
    <t>Department:</t>
  </si>
  <si>
    <t>Funder:</t>
  </si>
  <si>
    <t>TEXT xdepartment</t>
  </si>
  <si>
    <t>TEXT department</t>
  </si>
  <si>
    <t>TEXT funder</t>
  </si>
  <si>
    <t>X5 PI OUTPUT REPORT</t>
  </si>
  <si>
    <t>Total Staff Costs</t>
  </si>
  <si>
    <t>Total Grant</t>
  </si>
  <si>
    <t>Total Non-staff Costs</t>
  </si>
  <si>
    <t>Total Estates</t>
  </si>
  <si>
    <t>Total Inf Technician Costs</t>
  </si>
  <si>
    <t>RoE Total</t>
  </si>
  <si>
    <t>Project Total</t>
  </si>
  <si>
    <t>sheet</t>
  </si>
  <si>
    <t>PI Output</t>
  </si>
  <si>
    <t>DETAIL, hidden</t>
  </si>
  <si>
    <t>Total Additional Indirect Costs</t>
  </si>
  <si>
    <t>PARAMETER</t>
  </si>
  <si>
    <t>QUERY</t>
  </si>
  <si>
    <t>Funded %</t>
  </si>
  <si>
    <t>VALUE c_partner_price</t>
  </si>
  <si>
    <t>TEXT description</t>
  </si>
  <si>
    <t>Other Department</t>
  </si>
  <si>
    <t>&lt;user_id&gt;</t>
  </si>
  <si>
    <t>SQL SELECT c.partner_price, c.partner_fac, c.c_partner_price, p.partner_name, p.partner_pi_name</t>
  </si>
  <si>
    <t>Role / Description</t>
  </si>
  <si>
    <t>Department</t>
  </si>
  <si>
    <t>TEXT funder_bud_desc</t>
  </si>
  <si>
    <t>Name / Funder Budget Heading</t>
  </si>
  <si>
    <t>staff_dept_desc</t>
  </si>
  <si>
    <t>TEXT fte</t>
  </si>
  <si>
    <t>TEXT duration_sum</t>
  </si>
  <si>
    <t>TEXT percent_fac</t>
  </si>
  <si>
    <t>GROUP line_staff_type, sequence_no, staff_pers_name</t>
  </si>
  <si>
    <t>Version:</t>
  </si>
  <si>
    <t>Name</t>
  </si>
  <si>
    <t>TEXT staff_pers_name</t>
  </si>
  <si>
    <t>* Query 3: Staff</t>
  </si>
  <si>
    <t>* Query 4: Non-staff</t>
  </si>
  <si>
    <t>TEXT role_desc</t>
  </si>
  <si>
    <t>Oxford Total</t>
  </si>
  <si>
    <t>* Query 1: Project info</t>
  </si>
  <si>
    <t>TEXT todays_date</t>
  </si>
  <si>
    <t>* Query 2: Partner departments</t>
  </si>
  <si>
    <t>* Query 5: Estates</t>
  </si>
  <si>
    <t>* Query 6: Inf Tech</t>
  </si>
  <si>
    <t>* Query 7: Indirects</t>
  </si>
  <si>
    <t>* Query 8: Overheads</t>
  </si>
  <si>
    <t>* Query 9: External Collaborators</t>
  </si>
  <si>
    <t>TEXT cost_description</t>
  </si>
  <si>
    <t>user_id</t>
  </si>
  <si>
    <t>flgLeadDept</t>
  </si>
  <si>
    <t>SELECT CASE '&lt;flgLeadDept&gt;' WHEN 'Y' THEN 1 WHEN 'N' THEN 0 END AS flgLeadDeptSP</t>
  </si>
  <si>
    <t xml:space="preserve">SELECT c.department, p.description, p.dim_value, p.attribute_id FROM OX_vew_Report_ProjectInfo c, agldimvalue p WHERE c.project = '&lt;project&gt;' AND c.funder = '&lt;funder&gt;' AND c.costing_type = '&lt;costing_type&gt;' AND c.lead_department = 0 AND c.costing_seq = '&lt;proj_costing_seq&gt;' AND p.client = '&lt;client&gt;' AND p.dim_value = c.department AND p.attribute_id = 'KB05' AND '&lt;allow_accessSP&gt;' = 'Y'
</t>
  </si>
  <si>
    <t>SQL WHERE c.client = '&lt;client&gt;' AND c.project = '&lt;project&gt;' AND c.funder = '&lt;funder&gt;' AND c.costing_seq = '&lt;proj_costing_seq&gt;'  AND '&lt;allow_accessSP&gt;' = 'Y'</t>
  </si>
  <si>
    <t>PARAMETER, hidden</t>
  </si>
  <si>
    <t>&lt;funder&gt;</t>
  </si>
  <si>
    <t>* Query 2:Funder Notes</t>
  </si>
  <si>
    <t>TEXT note</t>
  </si>
  <si>
    <t>SQL SELECT  note</t>
  </si>
  <si>
    <t>SQL WHERE funder in ('ESRC','MRC','AHRC','BBSRC','EPSRC','STFC','NERC')</t>
  </si>
  <si>
    <t>SQL AND funder = '&lt;funder&gt;'</t>
  </si>
  <si>
    <t>Running on Custom DB Objects Version:</t>
  </si>
  <si>
    <t>DB Objects Last Updated:</t>
  </si>
  <si>
    <t xml:space="preserve">sheet </t>
  </si>
  <si>
    <t>Report Information</t>
  </si>
  <si>
    <t>Parameters Selected</t>
  </si>
  <si>
    <t>Project</t>
  </si>
  <si>
    <t>Funder</t>
  </si>
  <si>
    <t>Lead Dept Flag</t>
  </si>
  <si>
    <t>User ID</t>
  </si>
  <si>
    <t>Generated Parameters</t>
  </si>
  <si>
    <t>Lead Dept</t>
  </si>
  <si>
    <t>Proj Costing Seq</t>
  </si>
  <si>
    <t>I Costing Seq</t>
  </si>
  <si>
    <t>Lead Dept (SP)</t>
  </si>
  <si>
    <t>SP</t>
  </si>
  <si>
    <t>SELECT department AS lead_dept FROM aucprojectsetup WHERE client = '&lt;client&gt;' AND project = '&lt;project&gt;' AND costing_type = '&lt;costing_type&gt;' and active = 1</t>
  </si>
  <si>
    <t>SELECT costing_seq AS proj_costing_seq FROM aucprojectsetup WHERE client = '&lt;client&gt;' AND project = '&lt;project&gt;' AND costing_type = '&lt;costing_type&gt;' and active = 1</t>
  </si>
  <si>
    <t>SELECT i_costing_seq AS proj_i_costing_seq FROM aucprojectcosting t WHERE client = '&lt;client&gt;' AND project = '&lt;project&gt;' AND costing_seq = '&lt;proj_costing_seq&gt;'  and department = '&lt;dept&gt;' and funder = '&lt;funder&gt;'</t>
  </si>
  <si>
    <t>SELECT 'allow' AS allow_access FROM aucprojectcosting c INNER JOIN uvideptaccess d ON d.dept = '&lt;dept&gt;' AND d.user_id = '&lt;user_id&gt;' WHERE c.project = '&lt;project&gt;' AND c.funder = '&lt;funder&gt;' AND c.department = '&lt;dept&gt;' AND c.costing_seq = '&lt;proj_costing_seq&gt;'</t>
  </si>
  <si>
    <t>*SETPARAMETER is used to extract the costing sequence number for this specific costing. Costing_seq and i_costing_seq are used as a key by several auc tables.</t>
  </si>
  <si>
    <t>SQL FROM auccostingpartners c</t>
  </si>
  <si>
    <t>SQL INNER JOIN aucprojectpartners p ON c.client = p.client AND c.project = p.project AND c.costing_seq = p.costing_seq AND c.partner = p.partner</t>
  </si>
  <si>
    <t>SQL FROM aucfunder</t>
  </si>
  <si>
    <t>X5 Team, IT Services</t>
  </si>
  <si>
    <t>Report Run:</t>
  </si>
  <si>
    <t>price</t>
  </si>
  <si>
    <t>&lt;breakdown&gt;</t>
  </si>
  <si>
    <t>fac</t>
  </si>
  <si>
    <t>projectyrs</t>
  </si>
  <si>
    <t>Projectyrs</t>
  </si>
  <si>
    <t>&lt;projectyrs&gt;</t>
  </si>
  <si>
    <t>SELECT 'Y' AS allow_accessSP FROM aucprojectdepts c INNER JOIN uvideptaccess d ON d.dept = '&lt;dept&gt;' AND d.user_id = '&lt;user_id&gt;' WHERE c.project = '&lt;project&gt;'   AND c.lead_department = CASE '&lt;flgLeadDept&gt;' WHEN 'Y' THEN 1 WHEN 'N' THEN 0 WHEN 'A' THEN 1 END AND c.department = '&lt;dept&gt;' AND c.costing_seq = '&lt;proj_costing_seq&gt;'</t>
  </si>
  <si>
    <t>SQL EXEC OX_usp_Report_ProjectHeading 'OX','&lt;project&gt;','&lt;funder&gt;','&lt;dept&gt;','&lt;flgLeadDeptSP&gt;','&lt;costing_type&gt;',&lt;proj_costing_seq&gt;,'&lt;allow_accessSP&gt;'</t>
  </si>
  <si>
    <t>SQL EXEC OX_usp_Report_DI_DA_Staff 'OX','&lt;project&gt;','&lt;funder&gt;','&lt;dept&gt;','&lt;flgLeadDeptSP&gt;','&lt;costing_type&gt;',&lt;proj_costing_seq&gt;,'ALL','&lt;allow_accessSP&gt;'</t>
  </si>
  <si>
    <t>SQL EXEC OX_usp_Report_AllNonStaffCosts 'OX','&lt;project&gt;','&lt;funder&gt;','&lt;dept&gt;','&lt;flgLeadDeptSP&gt;','&lt;costing_type&gt;',&lt;proj_costing_seq&gt;,'ALL','&lt;allow_accessSP&gt;'</t>
  </si>
  <si>
    <t>SQL EXEC OX_usp_Report_OtherCosts 'OX','&lt;project&gt;','&lt;funder&gt;','&lt;dept&gt;','&lt;flgLeadDeptSP&gt;','&lt;costing_type&gt;',&lt;proj_costing_seq&gt;,'ES','&lt;allow_accessSP&gt;'</t>
  </si>
  <si>
    <t>SQL EXEC OX_usp_Report_OtherCosts 'OX','&lt;project&gt;','&lt;funder&gt;','&lt;dept&gt;','&lt;flgLeadDeptSP&gt;','&lt;costing_type&gt;',&lt;proj_costing_seq&gt;,'IT','&lt;allow_accessSP&gt;'</t>
  </si>
  <si>
    <t>SQL EXEC OX_usp_Report_OtherCosts 'OX','&lt;project&gt;','&lt;funder&gt;','&lt;dept&gt;','&lt;flgLeadDeptSP&gt;','&lt;costing_type&gt;',&lt;proj_costing_seq&gt;,'IN','&lt;allow_accessSP&gt;'</t>
  </si>
  <si>
    <t>SQL EXEC OX_usp_Report_OverHeads  'OX','&lt;project&gt;','&lt;funder&gt;','&lt;dept&gt;','&lt;flgLeadDeptSP&gt;','&lt;costing_type&gt;',&lt;proj_costing_seq&gt;,'&lt;allow_accessSP&gt;'</t>
  </si>
  <si>
    <t>Months</t>
  </si>
  <si>
    <t>AF</t>
  </si>
  <si>
    <t>AG</t>
  </si>
  <si>
    <t>AH</t>
  </si>
  <si>
    <t>AI</t>
  </si>
  <si>
    <t>AJ</t>
  </si>
  <si>
    <t>AK</t>
  </si>
  <si>
    <t>AL</t>
  </si>
  <si>
    <t>AM</t>
  </si>
  <si>
    <t>AN</t>
  </si>
  <si>
    <t>AO</t>
  </si>
  <si>
    <t>AP</t>
  </si>
  <si>
    <t>AQ</t>
  </si>
  <si>
    <t>AR</t>
  </si>
  <si>
    <t>AS</t>
  </si>
  <si>
    <t>AT</t>
  </si>
  <si>
    <t xml:space="preserve">* </t>
  </si>
  <si>
    <t>Year 1 Cost</t>
  </si>
  <si>
    <t>Year 2 Cost</t>
  </si>
  <si>
    <t>Year 3 Cost</t>
  </si>
  <si>
    <t>Year 4 Cost</t>
  </si>
  <si>
    <t>Year 5 Cost</t>
  </si>
  <si>
    <t>Year 6 Cost</t>
  </si>
  <si>
    <t>Year 7 Cost</t>
  </si>
  <si>
    <t>Year 8 Cost</t>
  </si>
  <si>
    <t>Year 9 Cost</t>
  </si>
  <si>
    <t>Year 10 Cost</t>
  </si>
  <si>
    <t>Year 11 Cost</t>
  </si>
  <si>
    <t>Year 12 Cost</t>
  </si>
  <si>
    <t>Year 13 Cost</t>
  </si>
  <si>
    <t>Year 14 Cost</t>
  </si>
  <si>
    <t>Year 15 Cost</t>
  </si>
  <si>
    <t>Year 1 Price</t>
  </si>
  <si>
    <t>Year 2 Price</t>
  </si>
  <si>
    <t>Year 3 Price</t>
  </si>
  <si>
    <t>Year 4 Price</t>
  </si>
  <si>
    <t>Year 5 Price</t>
  </si>
  <si>
    <t>Year 6 Price</t>
  </si>
  <si>
    <t>Year 7 Price</t>
  </si>
  <si>
    <t>Year 8 Price</t>
  </si>
  <si>
    <t>Year 9 Price</t>
  </si>
  <si>
    <t>Year 10 Price</t>
  </si>
  <si>
    <t>Year 11 Price</t>
  </si>
  <si>
    <t>Year 12 Price</t>
  </si>
  <si>
    <t>Year 13 Price</t>
  </si>
  <si>
    <t>Year 14 Price</t>
  </si>
  <si>
    <t>Year 15 Price</t>
  </si>
  <si>
    <t>Total Cost</t>
  </si>
  <si>
    <t>SQL EXEC OX_usp_Report_ProjectHeading 'OX', '&lt;project&gt;', '&lt;funder&gt;', '&lt;dept&gt;',&lt;flgLeadDeptSP&gt;,  '&lt;costing_type&gt;', &lt;proj_costing_seq&gt;, '&lt;allow_accessSP&gt;'</t>
  </si>
  <si>
    <t>Project:</t>
  </si>
  <si>
    <t>* Query 2: Project Notes</t>
  </si>
  <si>
    <t>Project Notes</t>
  </si>
  <si>
    <t>SQL EXEC OX_usp_Report_ProjectNotes 'OX','&lt;project&gt;','&lt;funder&gt;','&lt;dept&gt;','&lt;costing_type&gt;',&lt;proj_costing_seq&gt;,'&lt;allow_accessSP&gt;'</t>
  </si>
  <si>
    <t>TEXT created_by</t>
  </si>
  <si>
    <t>TEXT notes</t>
  </si>
  <si>
    <t>TEXT last_update</t>
  </si>
  <si>
    <t>Entered By</t>
  </si>
  <si>
    <t>Note</t>
  </si>
  <si>
    <t>Date and Time</t>
  </si>
  <si>
    <t>Notes</t>
  </si>
  <si>
    <t>Nts</t>
  </si>
  <si>
    <t>1306HM008/MF3</t>
  </si>
  <si>
    <t>WT</t>
  </si>
  <si>
    <t>HM</t>
  </si>
  <si>
    <t>SUP</t>
  </si>
  <si>
    <t>Y</t>
  </si>
  <si>
    <t>JC7</t>
  </si>
  <si>
    <t>GROUP funder_bud_desc, price_summ_head, cost_description,department</t>
  </si>
  <si>
    <t>2.24.00</t>
  </si>
  <si>
    <t>ED2</t>
  </si>
  <si>
    <t>FAC</t>
  </si>
  <si>
    <t>EPSRC</t>
  </si>
  <si>
    <t>1703BL002/ED2</t>
  </si>
  <si>
    <t>Application</t>
  </si>
  <si>
    <t>BL</t>
  </si>
  <si>
    <t>Computer Science</t>
  </si>
  <si>
    <t>Engineering &amp; Physical Sciences Research Council</t>
  </si>
  <si>
    <t>Generic</t>
  </si>
  <si>
    <t>Flexible Intermediate Representation for Quantum Software</t>
  </si>
  <si>
    <t>Prof BOB COECKE</t>
  </si>
  <si>
    <t>EUR</t>
  </si>
  <si>
    <t>Principal Investigator</t>
  </si>
  <si>
    <t>36S</t>
  </si>
  <si>
    <t>Researcher</t>
  </si>
  <si>
    <t>07S</t>
  </si>
  <si>
    <t>Dr PDRA 1</t>
  </si>
  <si>
    <t>Travel and Subsistence</t>
  </si>
  <si>
    <t>Conference T&amp;S</t>
  </si>
  <si>
    <t>T&amp;S Consoortium visits</t>
  </si>
  <si>
    <t>Other Directly Incurred costs</t>
  </si>
  <si>
    <t>Project Workshop in 2018</t>
  </si>
  <si>
    <t>laptop for PDRA</t>
  </si>
  <si>
    <t>University of Strathclyde</t>
  </si>
  <si>
    <t>Duncan Ross</t>
  </si>
  <si>
    <t>The RCUK Efficiency Programme will not be extended beyond March 2016. Grants awarded up to and including 31st March 2016 will continue to have their indirect costs modified by the appropriate efficiency factor and this will continue for the lifetime of these grants. Grants awarded from 1st April 2016 will not be subject to these adjustments._x000D_
_x000D_
From 1 Jan 2016_x000D_
Research Services will from 1 January not review grant applications under £100k or fellowship applications under £1m to the EPSRC unless the department asks for such a review in exceptional cases; e.g. where a department has, say, a EPSRC application underway and colleagues there rarely if ever deal with EPSRC proposals and want Research Services’ advice, key grant proposal support roles in the department are temporarily vacant, a proposal is unusually complex and risky, etc.</t>
  </si>
  <si>
    <t>APP</t>
  </si>
  <si>
    <t>2.68.00.00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</si>
</sst>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dd/mm/yyyy\ hh:mm:ss"/>
  </numFmts>
  <fonts count="11" x14ac:knownFonts="1">
    <font>
      <sz val="11"/>
      <color theme="1"/>
      <name val="Arial"/>
      <family val="2"/>
    </font>
    <font>
      <b/>
      <sz val="11"/>
      <color theme="1"/>
      <name val="Arial"/>
      <family val="2"/>
    </font>
    <font>
      <sz val="10"/>
      <color theme="1"/>
      <name val="Arial"/>
      <family val="2"/>
    </font>
    <font>
      <b/>
      <sz val="10"/>
      <color theme="1"/>
      <name val="Arial"/>
      <family val="2"/>
    </font>
    <font>
      <b/>
      <sz val="11"/>
      <name val="Arial"/>
      <family val="2"/>
    </font>
    <font>
      <i/>
      <sz val="11"/>
      <color theme="1"/>
      <name val="Arial"/>
      <family val="2"/>
    </font>
    <font>
      <u/>
      <sz val="11"/>
      <color theme="10"/>
      <name val="Arial"/>
      <family val="2"/>
    </font>
    <font>
      <b/>
      <i/>
      <sz val="11"/>
      <color theme="1"/>
      <name val="Arial"/>
      <family val="2"/>
    </font>
    <font>
      <sz val="11"/>
      <color theme="1"/>
      <name val="Arial"/>
      <family val="2"/>
    </font>
    <font>
      <sz val="11"/>
      <name val="Arial"/>
      <family val="2"/>
    </font>
    <font>
      <sz val="11"/>
      <color rgb="FF00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0">
    <border>
      <left/>
      <right/>
      <top/>
      <bottom/>
      <diagonal/>
    </border>
    <border>
      <left/>
      <right/>
      <top/>
      <bottom style="double">
        <color auto="1"/>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right/>
      <top style="thin">
        <color indexed="64"/>
      </top>
      <bottom style="double">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8" fillId="0" borderId="0"/>
  </cellStyleXfs>
  <cellXfs count="132">
    <xf numFmtId="0" fontId="0" fillId="0" borderId="0" xfId="0"/>
    <xf numFmtId="0" fontId="1" fillId="0" borderId="0" xfId="0" applyFont="1"/>
    <xf numFmtId="0" fontId="0" fillId="0" borderId="0" xfId="0" applyFont="1" applyAlignment="1">
      <alignment horizontal="left"/>
    </xf>
    <xf numFmtId="0" fontId="3" fillId="0" borderId="0" xfId="0" applyFont="1" applyAlignment="1">
      <alignment vertical="top"/>
    </xf>
    <xf numFmtId="0" fontId="2" fillId="0" borderId="0" xfId="0" applyFont="1"/>
    <xf numFmtId="0" fontId="0" fillId="0" borderId="0" xfId="0" applyFont="1"/>
    <xf numFmtId="2" fontId="0" fillId="0" borderId="0" xfId="0" applyNumberFormat="1" applyFont="1"/>
    <xf numFmtId="14" fontId="0" fillId="0" borderId="0" xfId="0" applyNumberFormat="1" applyFont="1"/>
    <xf numFmtId="14" fontId="0" fillId="0" borderId="0" xfId="0" applyNumberFormat="1" applyFont="1" applyAlignment="1">
      <alignment horizontal="left"/>
    </xf>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left" vertical="top" wrapText="1"/>
    </xf>
    <xf numFmtId="0" fontId="0" fillId="0" borderId="0" xfId="0" applyFont="1" applyAlignment="1">
      <alignment horizontal="left" vertical="top"/>
    </xf>
    <xf numFmtId="2" fontId="0" fillId="0" borderId="0" xfId="0" applyNumberFormat="1" applyFont="1" applyAlignment="1">
      <alignment horizontal="left"/>
    </xf>
    <xf numFmtId="4" fontId="0" fillId="0" borderId="0" xfId="0" applyNumberFormat="1" applyFont="1"/>
    <xf numFmtId="0" fontId="0" fillId="2" borderId="0" xfId="0" applyFont="1" applyFill="1" applyAlignment="1">
      <alignment horizontal="center"/>
    </xf>
    <xf numFmtId="0" fontId="0" fillId="2" borderId="0" xfId="0" applyFont="1" applyFill="1" applyAlignment="1">
      <alignment horizontal="center" vertical="top"/>
    </xf>
    <xf numFmtId="14" fontId="1" fillId="0" borderId="0" xfId="0" applyNumberFormat="1" applyFont="1" applyAlignment="1">
      <alignment vertical="top" wrapText="1"/>
    </xf>
    <xf numFmtId="4" fontId="1" fillId="0" borderId="0" xfId="0" applyNumberFormat="1" applyFont="1" applyAlignment="1">
      <alignment vertical="top" wrapText="1"/>
    </xf>
    <xf numFmtId="4" fontId="1" fillId="0" borderId="0" xfId="0" applyNumberFormat="1" applyFont="1"/>
    <xf numFmtId="0" fontId="0" fillId="0" borderId="0" xfId="0" applyFont="1" applyBorder="1"/>
    <xf numFmtId="4" fontId="0" fillId="0" borderId="0" xfId="0" applyNumberFormat="1"/>
    <xf numFmtId="0" fontId="0" fillId="0" borderId="0" xfId="0" applyFill="1"/>
    <xf numFmtId="0" fontId="0" fillId="0" borderId="0" xfId="0" applyFont="1" applyFill="1"/>
    <xf numFmtId="0" fontId="1" fillId="0" borderId="0" xfId="0" applyFont="1" applyFill="1" applyBorder="1"/>
    <xf numFmtId="0" fontId="1" fillId="0" borderId="0" xfId="0" applyFont="1" applyAlignment="1">
      <alignment horizontal="left" vertical="top"/>
    </xf>
    <xf numFmtId="0" fontId="1" fillId="0" borderId="0" xfId="0" applyFont="1" applyAlignment="1">
      <alignment horizontal="left"/>
    </xf>
    <xf numFmtId="14" fontId="1" fillId="0" borderId="0" xfId="0" applyNumberFormat="1" applyFont="1"/>
    <xf numFmtId="0" fontId="1" fillId="2" borderId="0" xfId="0" applyFont="1" applyFill="1" applyAlignment="1">
      <alignment horizontal="center" vertical="top"/>
    </xf>
    <xf numFmtId="0" fontId="3" fillId="0" borderId="0" xfId="0" applyFont="1"/>
    <xf numFmtId="0" fontId="0" fillId="3" borderId="1" xfId="0" applyFont="1" applyFill="1" applyBorder="1"/>
    <xf numFmtId="0" fontId="1" fillId="3" borderId="2" xfId="0" applyFont="1" applyFill="1" applyBorder="1"/>
    <xf numFmtId="0" fontId="1" fillId="3" borderId="4" xfId="0" applyFont="1" applyFill="1" applyBorder="1" applyAlignment="1">
      <alignment vertical="center"/>
    </xf>
    <xf numFmtId="0" fontId="0" fillId="3" borderId="5" xfId="0" applyNumberFormat="1" applyFont="1" applyFill="1" applyBorder="1" applyAlignment="1">
      <alignment vertical="center"/>
    </xf>
    <xf numFmtId="0" fontId="5" fillId="0" borderId="0" xfId="0" applyFont="1"/>
    <xf numFmtId="10" fontId="0" fillId="0" borderId="0" xfId="0" applyNumberFormat="1"/>
    <xf numFmtId="10" fontId="0" fillId="0" borderId="0" xfId="0" applyNumberFormat="1" applyFont="1"/>
    <xf numFmtId="10" fontId="1" fillId="0" borderId="0" xfId="0" applyNumberFormat="1" applyFont="1"/>
    <xf numFmtId="164" fontId="0" fillId="0" borderId="0" xfId="0" applyNumberFormat="1"/>
    <xf numFmtId="164" fontId="0" fillId="0" borderId="0" xfId="0" applyNumberFormat="1" applyFont="1"/>
    <xf numFmtId="164" fontId="1" fillId="0" borderId="0" xfId="0" applyNumberFormat="1" applyFont="1"/>
    <xf numFmtId="0" fontId="0" fillId="0" borderId="0" xfId="0" applyAlignment="1">
      <alignment horizontal="left"/>
    </xf>
    <xf numFmtId="15" fontId="0" fillId="0" borderId="0" xfId="0" applyNumberFormat="1" applyAlignment="1">
      <alignment horizontal="left"/>
    </xf>
    <xf numFmtId="0" fontId="6" fillId="0" borderId="0" xfId="1" applyAlignment="1" applyProtection="1">
      <alignment horizontal="left"/>
    </xf>
    <xf numFmtId="164" fontId="1" fillId="0" borderId="0" xfId="0" applyNumberFormat="1" applyFont="1" applyAlignment="1">
      <alignment horizontal="right" vertical="top" wrapText="1"/>
    </xf>
    <xf numFmtId="10" fontId="1" fillId="0" borderId="0" xfId="0" applyNumberFormat="1" applyFont="1" applyAlignment="1">
      <alignment horizontal="right" vertical="top" wrapText="1"/>
    </xf>
    <xf numFmtId="0" fontId="0" fillId="0" borderId="0" xfId="0" applyFont="1" applyFill="1" applyBorder="1"/>
    <xf numFmtId="0" fontId="0" fillId="0" borderId="0" xfId="0" applyFill="1" applyBorder="1"/>
    <xf numFmtId="0" fontId="1" fillId="3" borderId="7" xfId="0" applyFont="1" applyFill="1" applyBorder="1" applyAlignment="1">
      <alignment vertical="center"/>
    </xf>
    <xf numFmtId="0" fontId="0" fillId="3" borderId="0" xfId="0" applyNumberFormat="1" applyFont="1" applyFill="1" applyBorder="1" applyAlignment="1">
      <alignment vertical="center"/>
    </xf>
    <xf numFmtId="22" fontId="1" fillId="3" borderId="0" xfId="0" applyNumberFormat="1" applyFont="1" applyFill="1" applyBorder="1" applyAlignment="1">
      <alignment horizontal="right" vertical="center"/>
    </xf>
    <xf numFmtId="22" fontId="1" fillId="3" borderId="8" xfId="0" applyNumberFormat="1" applyFont="1" applyFill="1" applyBorder="1" applyAlignment="1">
      <alignment horizontal="right" vertical="center"/>
    </xf>
    <xf numFmtId="22" fontId="1" fillId="3" borderId="6" xfId="0" applyNumberFormat="1" applyFont="1" applyFill="1" applyBorder="1" applyAlignment="1">
      <alignment horizontal="right" vertical="center"/>
    </xf>
    <xf numFmtId="4" fontId="0" fillId="0" borderId="0" xfId="0" applyNumberFormat="1" applyFont="1" applyAlignment="1">
      <alignment horizontal="left"/>
    </xf>
    <xf numFmtId="22" fontId="0" fillId="0" borderId="0" xfId="0" applyNumberFormat="1" applyFont="1"/>
    <xf numFmtId="4" fontId="1" fillId="0" borderId="0" xfId="0" applyNumberFormat="1" applyFont="1" applyAlignment="1">
      <alignment horizontal="right" vertical="top" wrapText="1"/>
    </xf>
    <xf numFmtId="0" fontId="1" fillId="3" borderId="0" xfId="0" applyFont="1" applyFill="1" applyBorder="1"/>
    <xf numFmtId="0" fontId="1" fillId="3" borderId="0" xfId="0" applyFont="1" applyFill="1"/>
    <xf numFmtId="0" fontId="1" fillId="3" borderId="0" xfId="0" applyFont="1" applyFill="1" applyAlignment="1">
      <alignment horizontal="left" vertical="top"/>
    </xf>
    <xf numFmtId="0" fontId="1" fillId="3" borderId="0" xfId="0" applyFont="1" applyFill="1" applyAlignment="1">
      <alignment horizontal="left"/>
    </xf>
    <xf numFmtId="14" fontId="1" fillId="3" borderId="0" xfId="0" applyNumberFormat="1" applyFont="1" applyFill="1"/>
    <xf numFmtId="164" fontId="1" fillId="3" borderId="0" xfId="0" applyNumberFormat="1" applyFont="1" applyFill="1"/>
    <xf numFmtId="10" fontId="1" fillId="3" borderId="0" xfId="0" applyNumberFormat="1" applyFont="1" applyFill="1"/>
    <xf numFmtId="4" fontId="1" fillId="3" borderId="0" xfId="0" applyNumberFormat="1" applyFont="1" applyFill="1"/>
    <xf numFmtId="0" fontId="0" fillId="3" borderId="0" xfId="0" applyFont="1" applyFill="1" applyAlignment="1">
      <alignment horizontal="center" vertical="top"/>
    </xf>
    <xf numFmtId="0" fontId="3" fillId="3" borderId="0" xfId="0" applyFont="1" applyFill="1"/>
    <xf numFmtId="0" fontId="1" fillId="0" borderId="0" xfId="0" applyFont="1" applyFill="1"/>
    <xf numFmtId="0" fontId="1" fillId="0" borderId="0" xfId="0" applyFont="1" applyFill="1" applyAlignment="1">
      <alignment horizontal="left" vertical="top"/>
    </xf>
    <xf numFmtId="0" fontId="1" fillId="0" borderId="0" xfId="0" applyFont="1" applyFill="1" applyAlignment="1">
      <alignment horizontal="left"/>
    </xf>
    <xf numFmtId="14" fontId="1" fillId="0" borderId="0" xfId="0" applyNumberFormat="1" applyFont="1" applyFill="1"/>
    <xf numFmtId="164" fontId="1" fillId="0" borderId="0" xfId="0" applyNumberFormat="1" applyFont="1" applyFill="1"/>
    <xf numFmtId="10" fontId="1" fillId="0" borderId="0" xfId="0" applyNumberFormat="1" applyFont="1" applyFill="1"/>
    <xf numFmtId="0" fontId="3" fillId="0" borderId="0" xfId="0" applyFont="1" applyFill="1"/>
    <xf numFmtId="164" fontId="1" fillId="4" borderId="0" xfId="0" applyNumberFormat="1" applyFont="1" applyFill="1"/>
    <xf numFmtId="4" fontId="0" fillId="0" borderId="0" xfId="0" applyNumberFormat="1" applyFont="1" applyFill="1"/>
    <xf numFmtId="164" fontId="0" fillId="4" borderId="0" xfId="0" applyNumberFormat="1" applyFont="1" applyFill="1"/>
    <xf numFmtId="164" fontId="1" fillId="4" borderId="9" xfId="0" applyNumberFormat="1" applyFont="1" applyFill="1" applyBorder="1"/>
    <xf numFmtId="4" fontId="1" fillId="0" borderId="0" xfId="0" applyNumberFormat="1" applyFont="1" applyFill="1"/>
    <xf numFmtId="4" fontId="0" fillId="2" borderId="0" xfId="0" applyNumberFormat="1" applyFont="1" applyFill="1"/>
    <xf numFmtId="164" fontId="0" fillId="0" borderId="0" xfId="0" applyNumberFormat="1" applyFont="1" applyFill="1"/>
    <xf numFmtId="0" fontId="5" fillId="0" borderId="0" xfId="0" applyFont="1" applyFill="1" applyBorder="1"/>
    <xf numFmtId="0" fontId="1" fillId="3" borderId="3" xfId="0" applyNumberFormat="1" applyFont="1" applyFill="1" applyBorder="1" applyAlignment="1">
      <alignment horizontal="right"/>
    </xf>
    <xf numFmtId="0" fontId="0" fillId="0" borderId="0" xfId="0" applyFont="1" applyAlignment="1">
      <alignment vertical="top"/>
    </xf>
    <xf numFmtId="0" fontId="0" fillId="0" borderId="0" xfId="0" applyFont="1" applyAlignment="1">
      <alignment horizontal="left" vertical="top" wrapText="1"/>
    </xf>
    <xf numFmtId="14" fontId="0" fillId="0" borderId="0" xfId="0" applyNumberFormat="1" applyFont="1" applyAlignment="1">
      <alignment vertical="top"/>
    </xf>
    <xf numFmtId="164" fontId="0" fillId="0" borderId="0" xfId="0" applyNumberFormat="1" applyFont="1" applyAlignment="1">
      <alignment vertical="top"/>
    </xf>
    <xf numFmtId="10" fontId="0" fillId="0" borderId="0" xfId="0" applyNumberFormat="1" applyFont="1" applyAlignment="1">
      <alignment vertical="top"/>
    </xf>
    <xf numFmtId="164" fontId="0" fillId="4" borderId="0" xfId="0" applyNumberFormat="1" applyFont="1" applyFill="1" applyAlignment="1">
      <alignment vertical="top"/>
    </xf>
    <xf numFmtId="4" fontId="0" fillId="0" borderId="0" xfId="0" applyNumberFormat="1" applyFont="1" applyFill="1" applyAlignment="1">
      <alignment vertical="top"/>
    </xf>
    <xf numFmtId="0" fontId="0" fillId="0" borderId="0" xfId="0" applyAlignment="1">
      <alignment vertical="top"/>
    </xf>
    <xf numFmtId="0" fontId="0" fillId="0" borderId="0" xfId="0" applyFill="1" applyAlignment="1">
      <alignment vertical="top"/>
    </xf>
    <xf numFmtId="0" fontId="0" fillId="0" borderId="0" xfId="0" applyFont="1" applyBorder="1" applyAlignment="1">
      <alignment vertical="top"/>
    </xf>
    <xf numFmtId="0" fontId="4" fillId="0" borderId="0" xfId="0" applyFont="1" applyAlignment="1">
      <alignment horizontal="left" vertical="top" wrapText="1"/>
    </xf>
    <xf numFmtId="0" fontId="0" fillId="2" borderId="0" xfId="0" applyFill="1"/>
    <xf numFmtId="0" fontId="3" fillId="2" borderId="0" xfId="0" applyFont="1" applyFill="1" applyAlignment="1">
      <alignment vertical="top"/>
    </xf>
    <xf numFmtId="0" fontId="2" fillId="2" borderId="0" xfId="0" applyFont="1" applyFill="1"/>
    <xf numFmtId="0" fontId="0" fillId="2" borderId="0" xfId="0" applyFill="1" applyAlignment="1">
      <alignment vertical="top"/>
    </xf>
    <xf numFmtId="0" fontId="3" fillId="2" borderId="0" xfId="0" applyFont="1" applyFill="1"/>
    <xf numFmtId="0" fontId="7" fillId="0" borderId="0" xfId="0" applyFont="1" applyFill="1"/>
    <xf numFmtId="0" fontId="7" fillId="0" borderId="0" xfId="0" applyFont="1"/>
    <xf numFmtId="0" fontId="7" fillId="0" borderId="0" xfId="0" applyFont="1" applyFill="1" applyBorder="1"/>
    <xf numFmtId="0" fontId="0" fillId="0" borderId="0" xfId="0" applyAlignment="1">
      <alignment wrapText="1"/>
    </xf>
    <xf numFmtId="0" fontId="0" fillId="0" borderId="0" xfId="0" quotePrefix="1"/>
    <xf numFmtId="0" fontId="8" fillId="0" borderId="0" xfId="2"/>
    <xf numFmtId="0" fontId="1" fillId="0" borderId="0" xfId="2" applyFont="1"/>
    <xf numFmtId="0" fontId="1" fillId="0" borderId="0" xfId="2" applyNumberFormat="1" applyFont="1"/>
    <xf numFmtId="165" fontId="8" fillId="0" borderId="0" xfId="2" applyNumberFormat="1" applyAlignment="1">
      <alignment horizontal="left"/>
    </xf>
    <xf numFmtId="165" fontId="0" fillId="0" borderId="0" xfId="0" applyNumberFormat="1" applyAlignment="1">
      <alignment horizontal="left"/>
    </xf>
    <xf numFmtId="0" fontId="0" fillId="4" borderId="0" xfId="0" applyFont="1" applyFill="1"/>
    <xf numFmtId="164" fontId="1" fillId="0" borderId="0" xfId="0" applyNumberFormat="1" applyFont="1" applyFill="1" applyAlignment="1">
      <alignment horizontal="right" vertical="top" wrapText="1"/>
    </xf>
    <xf numFmtId="164" fontId="0" fillId="0" borderId="0" xfId="0" applyNumberFormat="1" applyFont="1" applyFill="1" applyAlignment="1">
      <alignment vertical="top"/>
    </xf>
    <xf numFmtId="0" fontId="9" fillId="4" borderId="0" xfId="0" applyFont="1" applyFill="1"/>
    <xf numFmtId="0" fontId="0" fillId="0" borderId="0" xfId="0" applyFont="1" applyFill="1" applyAlignment="1">
      <alignment horizontal="center"/>
    </xf>
    <xf numFmtId="0" fontId="0" fillId="0" borderId="0" xfId="0" applyNumberFormat="1" applyFont="1"/>
    <xf numFmtId="0" fontId="1" fillId="3" borderId="3" xfId="0" applyFont="1" applyFill="1" applyBorder="1" applyAlignment="1">
      <alignment horizontal="right"/>
    </xf>
    <xf numFmtId="0" fontId="0" fillId="0" borderId="0" xfId="0" applyFont="1" applyAlignment="1">
      <alignment wrapText="1"/>
    </xf>
    <xf numFmtId="0" fontId="0" fillId="0" borderId="0" xfId="0" applyFont="1" applyAlignment="1"/>
    <xf numFmtId="0" fontId="0" fillId="0" borderId="0" xfId="0" applyFont="1" applyFill="1" applyAlignment="1">
      <alignment horizontal="center" vertical="top"/>
    </xf>
    <xf numFmtId="4" fontId="0" fillId="0" borderId="0" xfId="0" applyNumberFormat="1" applyFill="1"/>
    <xf numFmtId="22" fontId="1" fillId="0" borderId="0" xfId="0" applyNumberFormat="1" applyFont="1"/>
    <xf numFmtId="0" fontId="0" fillId="0" borderId="0" xfId="0" applyFont="1" applyAlignment="1">
      <alignment vertical="top" wrapText="1"/>
    </xf>
    <xf numFmtId="22" fontId="0" fillId="0" borderId="0" xfId="0" applyNumberFormat="1"/>
    <xf numFmtId="0" fontId="0" fillId="0" borderId="0" xfId="0" applyFont="1" applyAlignment="1">
      <alignment horizontal="left" wrapText="1"/>
    </xf>
    <xf numFmtId="22" fontId="0" fillId="0" borderId="0" xfId="0" applyNumberFormat="1" applyFont="1" applyAlignment="1">
      <alignment vertical="top"/>
    </xf>
    <xf numFmtId="0" fontId="10" fillId="0" borderId="0" xfId="0" applyFont="1"/>
    <xf numFmtId="22" fontId="1" fillId="3" borderId="6" xfId="0" applyNumberFormat="1" applyFont="1" applyFill="1" applyBorder="1" applyAlignment="1">
      <alignment horizontal="right" vertical="center"/>
    </xf>
    <xf numFmtId="0" fontId="0" fillId="0" borderId="0" xfId="0" applyFont="1" applyAlignment="1">
      <alignment horizontal="left" wrapText="1"/>
    </xf>
    <xf numFmtId="22" fontId="1" fillId="3" borderId="5" xfId="0" applyNumberFormat="1" applyFont="1" applyFill="1" applyBorder="1" applyAlignment="1">
      <alignment horizontal="right" vertical="center"/>
    </xf>
    <xf numFmtId="22" fontId="1" fillId="3" borderId="6" xfId="0" applyNumberFormat="1" applyFont="1" applyFill="1" applyBorder="1" applyAlignment="1">
      <alignment horizontal="right" vertical="center"/>
    </xf>
    <xf numFmtId="0" fontId="0" fillId="3" borderId="0" xfId="0" applyNumberFormat="1" applyFont="1" applyFill="1" applyBorder="1" applyAlignment="1">
      <alignment vertical="center" wrapText="1"/>
    </xf>
    <xf numFmtId="0" fontId="0" fillId="0" borderId="0" xfId="0" applyAlignment="1"/>
    <xf numFmtId="0" fontId="0" fillId="0" borderId="8" xfId="0" applyBorder="1" applyAlignment="1"/>
  </cellXfs>
  <cellStyles count="3">
    <cellStyle name="Hyperlink" xfId="1" builtinId="8"/>
    <cellStyle name="Normal" xfId="0" builtinId="0"/>
    <cellStyle name="Normal 2" xfId="2"/>
  </cellStyles>
  <dxfs count="59">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fill>
        <patternFill>
          <bgColor theme="9" tint="0.59996337778862885"/>
        </patternFill>
      </fill>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fill>
        <patternFill>
          <bgColor theme="9" tint="0.59996337778862885"/>
        </patternFill>
      </fill>
    </dxf>
    <dxf>
      <numFmt numFmtId="4" formatCode="#,##0.00"/>
    </dxf>
    <dxf>
      <numFmt numFmtId="166" formatCode="[$$-409]#,##0.00"/>
    </dxf>
    <dxf>
      <numFmt numFmtId="167" formatCode="[$€-1809]#,##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x5helpdesk@it.ox.ac.uk"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8"/>
  <sheetViews>
    <sheetView workbookViewId="0"/>
  </sheetViews>
  <sheetFormatPr defaultRowHeight="14.25" x14ac:dyDescent="0.2"/>
  <cols>
    <col min="1" max="1" width="18.25" customWidth="1"/>
    <col min="2" max="2" width="21.5" customWidth="1"/>
    <col min="3" max="3" width="15.625" customWidth="1"/>
    <col min="4" max="5" width="30.625" customWidth="1"/>
  </cols>
  <sheetData>
    <row r="1" spans="1:3" x14ac:dyDescent="0.2">
      <c r="A1" t="s">
        <v>5</v>
      </c>
      <c r="B1" t="s">
        <v>6</v>
      </c>
    </row>
    <row r="4" spans="1:3" x14ac:dyDescent="0.2">
      <c r="A4" t="s">
        <v>5</v>
      </c>
      <c r="B4" t="s">
        <v>7</v>
      </c>
    </row>
    <row r="5" spans="1:3" x14ac:dyDescent="0.2">
      <c r="A5" t="s">
        <v>5</v>
      </c>
      <c r="B5" t="s">
        <v>8</v>
      </c>
      <c r="C5" t="s">
        <v>9</v>
      </c>
    </row>
    <row r="7" spans="1:3" x14ac:dyDescent="0.2">
      <c r="A7" t="s">
        <v>61</v>
      </c>
      <c r="B7" t="s">
        <v>10</v>
      </c>
      <c r="C7" s="124" t="s">
        <v>55</v>
      </c>
    </row>
    <row r="8" spans="1:3" x14ac:dyDescent="0.2">
      <c r="A8" t="s">
        <v>61</v>
      </c>
      <c r="B8" t="s">
        <v>11</v>
      </c>
      <c r="C8" s="124" t="s">
        <v>233</v>
      </c>
    </row>
    <row r="9" spans="1:3" x14ac:dyDescent="0.2">
      <c r="A9" t="s">
        <v>61</v>
      </c>
      <c r="B9" t="s">
        <v>45</v>
      </c>
      <c r="C9" s="124" t="s">
        <v>234</v>
      </c>
    </row>
    <row r="10" spans="1:3" x14ac:dyDescent="0.2">
      <c r="A10" t="s">
        <v>61</v>
      </c>
      <c r="B10" t="s">
        <v>62</v>
      </c>
      <c r="C10" s="124" t="s">
        <v>235</v>
      </c>
    </row>
    <row r="11" spans="1:3" x14ac:dyDescent="0.2">
      <c r="A11" t="s">
        <v>61</v>
      </c>
      <c r="B11" t="s">
        <v>46</v>
      </c>
      <c r="C11" s="124" t="s">
        <v>236</v>
      </c>
    </row>
    <row r="12" spans="1:3" x14ac:dyDescent="0.2">
      <c r="A12" t="s">
        <v>61</v>
      </c>
      <c r="B12" t="s">
        <v>122</v>
      </c>
      <c r="C12" s="124" t="s">
        <v>237</v>
      </c>
    </row>
    <row r="13" spans="1:3" x14ac:dyDescent="0.2">
      <c r="A13" s="22" t="s">
        <v>61</v>
      </c>
      <c r="B13" s="22" t="s">
        <v>121</v>
      </c>
      <c r="C13" s="124" t="s">
        <v>238</v>
      </c>
    </row>
    <row r="14" spans="1:3" x14ac:dyDescent="0.2">
      <c r="A14" s="22" t="s">
        <v>61</v>
      </c>
      <c r="B14" s="22" t="s">
        <v>161</v>
      </c>
      <c r="C14" s="124" t="s">
        <v>158</v>
      </c>
    </row>
    <row r="15" spans="1:3" x14ac:dyDescent="0.2">
      <c r="A15" s="22" t="s">
        <v>63</v>
      </c>
      <c r="B15" s="22" t="s">
        <v>123</v>
      </c>
      <c r="C15" s="22"/>
    </row>
    <row r="16" spans="1:3" x14ac:dyDescent="0.2">
      <c r="A16" t="s">
        <v>63</v>
      </c>
      <c r="B16" t="s">
        <v>148</v>
      </c>
    </row>
    <row r="17" spans="1:9" ht="13.5" customHeight="1" x14ac:dyDescent="0.2">
      <c r="A17" t="s">
        <v>63</v>
      </c>
      <c r="B17" t="s">
        <v>149</v>
      </c>
      <c r="H17" s="38"/>
      <c r="I17" s="38"/>
    </row>
    <row r="18" spans="1:9" ht="13.5" customHeight="1" x14ac:dyDescent="0.2">
      <c r="A18" t="s">
        <v>63</v>
      </c>
      <c r="B18" t="s">
        <v>150</v>
      </c>
      <c r="H18" s="38"/>
      <c r="I18" s="38"/>
    </row>
    <row r="19" spans="1:9" ht="13.5" customHeight="1" x14ac:dyDescent="0.2">
      <c r="A19" t="s">
        <v>63</v>
      </c>
      <c r="B19" t="s">
        <v>164</v>
      </c>
      <c r="H19" s="38"/>
      <c r="I19" s="38"/>
    </row>
    <row r="20" spans="1:9" ht="13.5" customHeight="1" x14ac:dyDescent="0.2">
      <c r="A20" t="s">
        <v>63</v>
      </c>
      <c r="B20" t="s">
        <v>151</v>
      </c>
      <c r="H20" s="38"/>
      <c r="I20" s="38"/>
    </row>
    <row r="21" spans="1:9" x14ac:dyDescent="0.2">
      <c r="A21" s="34" t="s">
        <v>152</v>
      </c>
    </row>
    <row r="24" spans="1:9" x14ac:dyDescent="0.2">
      <c r="A24" t="s">
        <v>84</v>
      </c>
      <c r="B24" t="s">
        <v>85</v>
      </c>
      <c r="C24" t="s">
        <v>28</v>
      </c>
    </row>
    <row r="25" spans="1:9" x14ac:dyDescent="0.2">
      <c r="A25" t="s">
        <v>84</v>
      </c>
      <c r="B25" t="s">
        <v>231</v>
      </c>
      <c r="C25" t="s">
        <v>232</v>
      </c>
    </row>
    <row r="26" spans="1:9" x14ac:dyDescent="0.2">
      <c r="A26" t="s">
        <v>135</v>
      </c>
      <c r="B26" t="s">
        <v>136</v>
      </c>
    </row>
    <row r="28" spans="1:9" x14ac:dyDescent="0.2">
      <c r="C28" s="10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18"/>
  <sheetViews>
    <sheetView workbookViewId="0"/>
  </sheetViews>
  <sheetFormatPr defaultRowHeight="14.25" x14ac:dyDescent="0.2"/>
  <sheetData>
    <row r="1" spans="1:1" x14ac:dyDescent="0.2">
      <c r="A1" t="s">
        <v>12</v>
      </c>
    </row>
    <row r="2" spans="1:1" x14ac:dyDescent="0.2">
      <c r="A2" t="b">
        <v>0</v>
      </c>
    </row>
    <row r="3" spans="1:1" x14ac:dyDescent="0.2">
      <c r="A3" t="b">
        <v>0</v>
      </c>
    </row>
    <row r="7" spans="1:1" x14ac:dyDescent="0.2">
      <c r="A7">
        <v>0</v>
      </c>
    </row>
    <row r="9" spans="1:1" x14ac:dyDescent="0.2">
      <c r="A9" t="b">
        <v>0</v>
      </c>
    </row>
    <row r="11" spans="1:1" x14ac:dyDescent="0.2">
      <c r="A11" t="b">
        <v>0</v>
      </c>
    </row>
    <row r="12" spans="1:1" x14ac:dyDescent="0.2">
      <c r="A12" t="b">
        <v>1</v>
      </c>
    </row>
    <row r="13" spans="1:1" x14ac:dyDescent="0.2">
      <c r="A13" t="b">
        <v>0</v>
      </c>
    </row>
    <row r="16" spans="1:1" x14ac:dyDescent="0.2">
      <c r="A16" t="b">
        <v>0</v>
      </c>
    </row>
    <row r="17" spans="1:1" x14ac:dyDescent="0.2">
      <c r="A17">
        <v>1</v>
      </c>
    </row>
    <row r="18" spans="1:1" x14ac:dyDescent="0.2">
      <c r="A18" t="b">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Q107"/>
  <sheetViews>
    <sheetView zoomScaleNormal="100" workbookViewId="0"/>
  </sheetViews>
  <sheetFormatPr defaultRowHeight="14.25" x14ac:dyDescent="0.2"/>
  <cols>
    <col min="1" max="1" width="46.75" style="5" customWidth="1"/>
    <col min="2" max="2" width="44.625" style="5" customWidth="1"/>
    <col min="3" max="3" width="23.875" style="5" customWidth="1"/>
    <col min="4" max="4" width="24" style="5" customWidth="1"/>
    <col min="5" max="5" width="24.5" style="5" customWidth="1"/>
    <col min="6" max="6" width="8.5" style="5" customWidth="1"/>
    <col min="7" max="7" width="8.375" style="2" customWidth="1"/>
    <col min="8" max="8" width="5.5" style="5" customWidth="1"/>
    <col min="9" max="9" width="11.625" style="7" customWidth="1"/>
    <col min="10" max="10" width="9" style="5" customWidth="1"/>
    <col min="11" max="11" width="15.25" style="39" customWidth="1"/>
    <col min="12" max="12" width="9.5" style="36" customWidth="1"/>
    <col min="13" max="13" width="15.25" style="39" customWidth="1"/>
    <col min="14" max="14" width="15.25" style="14" customWidth="1"/>
    <col min="15" max="29" width="13.375" style="39" customWidth="1"/>
    <col min="30" max="30" width="13.375" style="5" customWidth="1"/>
    <col min="31" max="31" width="13.375" style="15" customWidth="1"/>
    <col min="32" max="46" width="13.375" style="5" hidden="1" customWidth="1"/>
    <col min="47" max="47" width="20" style="5" hidden="1" customWidth="1"/>
    <col min="48" max="48" width="4" style="93" hidden="1" customWidth="1"/>
    <col min="49" max="63" width="13.375" style="5" hidden="1" customWidth="1"/>
    <col min="64" max="64" width="13.625" style="5" hidden="1" customWidth="1"/>
    <col min="65" max="65" width="4" style="93" hidden="1" customWidth="1"/>
  </cols>
  <sheetData>
    <row r="1" spans="1:69" x14ac:dyDescent="0.2">
      <c r="A1" s="98" t="s">
        <v>112</v>
      </c>
      <c r="G1" s="5"/>
      <c r="I1" s="5"/>
      <c r="J1" s="7"/>
      <c r="L1" s="39"/>
      <c r="M1" s="36"/>
    </row>
    <row r="2" spans="1:69" x14ac:dyDescent="0.2">
      <c r="A2" t="s">
        <v>165</v>
      </c>
      <c r="G2" s="5"/>
      <c r="I2" s="5"/>
      <c r="J2" s="7"/>
      <c r="L2" s="39"/>
      <c r="M2" s="36"/>
    </row>
    <row r="3" spans="1:69" x14ac:dyDescent="0.2">
      <c r="A3" s="22" t="s">
        <v>89</v>
      </c>
      <c r="G3" s="5"/>
      <c r="I3" s="5"/>
      <c r="J3" s="7"/>
      <c r="L3" s="39"/>
      <c r="M3" s="36"/>
    </row>
    <row r="4" spans="1:69" x14ac:dyDescent="0.2">
      <c r="A4" s="5" t="s">
        <v>0</v>
      </c>
      <c r="B4" s="5" t="s">
        <v>1</v>
      </c>
      <c r="C4" t="s">
        <v>56</v>
      </c>
      <c r="D4" s="5" t="s">
        <v>14</v>
      </c>
      <c r="E4" s="5" t="s">
        <v>2</v>
      </c>
      <c r="F4" s="5" t="s">
        <v>20</v>
      </c>
      <c r="G4" s="5" t="s">
        <v>15</v>
      </c>
      <c r="H4" s="2" t="s">
        <v>18</v>
      </c>
      <c r="I4" s="39" t="s">
        <v>3</v>
      </c>
      <c r="J4" s="5" t="s">
        <v>30</v>
      </c>
      <c r="K4" s="5" t="s">
        <v>33</v>
      </c>
      <c r="L4" s="5" t="s">
        <v>32</v>
      </c>
      <c r="M4" s="7" t="s">
        <v>34</v>
      </c>
      <c r="O4" s="5" t="s">
        <v>35</v>
      </c>
      <c r="P4" s="5"/>
      <c r="Q4" s="38" t="s">
        <v>113</v>
      </c>
      <c r="R4" s="38" t="s">
        <v>58</v>
      </c>
      <c r="S4" s="35" t="s">
        <v>74</v>
      </c>
      <c r="T4" s="38" t="s">
        <v>73</v>
      </c>
      <c r="U4" s="38" t="s">
        <v>75</v>
      </c>
    </row>
    <row r="5" spans="1:69" ht="15" thickBot="1" x14ac:dyDescent="0.25">
      <c r="A5" t="s">
        <v>86</v>
      </c>
      <c r="G5" s="5"/>
      <c r="H5" s="2"/>
      <c r="I5" s="39"/>
      <c r="J5" s="7"/>
      <c r="K5" s="6"/>
      <c r="L5" s="5"/>
      <c r="M5" s="7"/>
      <c r="Q5" s="54"/>
    </row>
    <row r="6" spans="1:69" ht="25.5" customHeight="1" thickTop="1" x14ac:dyDescent="0.2">
      <c r="B6" s="32" t="s">
        <v>76</v>
      </c>
      <c r="C6" s="33"/>
      <c r="D6" s="33"/>
      <c r="E6" s="52">
        <f>Q5</f>
        <v>0</v>
      </c>
      <c r="F6" s="23"/>
      <c r="G6" s="5"/>
      <c r="H6" s="14"/>
      <c r="I6" s="14"/>
      <c r="J6" s="14"/>
      <c r="L6" s="39"/>
      <c r="M6" s="36"/>
      <c r="AD6" s="14"/>
      <c r="AE6" s="78"/>
      <c r="AF6" s="14"/>
      <c r="AG6" s="14"/>
      <c r="AH6" s="14"/>
      <c r="AI6" s="14"/>
      <c r="AJ6" s="14"/>
      <c r="AK6" s="14"/>
      <c r="AL6" s="14"/>
      <c r="AM6" s="14"/>
      <c r="AN6" s="14"/>
      <c r="AO6" s="14"/>
      <c r="AP6" s="14"/>
      <c r="AQ6" s="14"/>
      <c r="AR6" s="14"/>
      <c r="AS6" s="14"/>
      <c r="AT6" s="14"/>
      <c r="AU6" s="14"/>
      <c r="AV6" s="78"/>
      <c r="AW6" s="14"/>
      <c r="AX6" s="14"/>
      <c r="AY6" s="14"/>
      <c r="AZ6" s="14"/>
      <c r="BA6" s="14"/>
      <c r="BB6" s="14"/>
      <c r="BC6" s="14"/>
      <c r="BD6" s="14"/>
      <c r="BE6" s="14"/>
      <c r="BF6" s="14"/>
      <c r="BG6" s="14"/>
      <c r="BH6" s="14"/>
      <c r="BI6" s="14"/>
      <c r="BJ6" s="14"/>
      <c r="BK6" s="14"/>
      <c r="BL6" s="14"/>
      <c r="BM6" s="78"/>
      <c r="BN6" s="5"/>
      <c r="BO6" s="5"/>
      <c r="BP6" s="5"/>
      <c r="BQ6" s="5"/>
    </row>
    <row r="7" spans="1:69" ht="25.5" customHeight="1" x14ac:dyDescent="0.2">
      <c r="A7" s="46"/>
      <c r="B7" s="48" t="s">
        <v>71</v>
      </c>
      <c r="C7" s="49" t="str">
        <f>S5&amp;"  "&amp;T5</f>
        <v xml:space="preserve">  </v>
      </c>
      <c r="D7" s="50"/>
      <c r="E7" s="51"/>
      <c r="F7" s="23"/>
      <c r="G7" s="5"/>
      <c r="H7" s="14"/>
      <c r="I7" s="14"/>
      <c r="J7" s="14"/>
      <c r="L7" s="39"/>
      <c r="M7" s="36"/>
      <c r="AD7" s="14"/>
      <c r="AE7" s="78"/>
      <c r="AF7" s="14"/>
      <c r="AG7" s="14"/>
      <c r="AH7" s="14"/>
      <c r="AI7" s="14"/>
      <c r="AJ7" s="14"/>
      <c r="AK7" s="14"/>
      <c r="AL7" s="14"/>
      <c r="AM7" s="14"/>
      <c r="AN7" s="14"/>
      <c r="AO7" s="14"/>
      <c r="AP7" s="14"/>
      <c r="AQ7" s="14"/>
      <c r="AR7" s="14"/>
      <c r="AS7" s="14"/>
      <c r="AT7" s="14"/>
      <c r="AU7" s="14"/>
      <c r="AV7" s="78"/>
      <c r="AW7" s="14"/>
      <c r="AX7" s="14"/>
      <c r="AY7" s="14"/>
      <c r="AZ7" s="14"/>
      <c r="BA7" s="14"/>
      <c r="BB7" s="14"/>
      <c r="BC7" s="14"/>
      <c r="BD7" s="14"/>
      <c r="BE7" s="14"/>
      <c r="BF7" s="14"/>
      <c r="BG7" s="14"/>
      <c r="BH7" s="14"/>
      <c r="BI7" s="14"/>
      <c r="BJ7" s="14"/>
      <c r="BK7" s="14"/>
      <c r="BL7" s="14"/>
      <c r="BM7" s="78"/>
      <c r="BN7" s="5"/>
      <c r="BO7" s="5"/>
      <c r="BP7" s="5"/>
      <c r="BQ7" s="5"/>
    </row>
    <row r="8" spans="1:69" ht="25.5" customHeight="1" x14ac:dyDescent="0.2">
      <c r="A8" s="46"/>
      <c r="B8" s="48" t="s">
        <v>72</v>
      </c>
      <c r="C8" s="49" t="str">
        <f>U5&amp;"  "&amp;F5</f>
        <v xml:space="preserve">  </v>
      </c>
      <c r="D8" s="50"/>
      <c r="E8" s="51"/>
      <c r="F8" s="23"/>
      <c r="G8" s="5"/>
      <c r="H8" s="14"/>
      <c r="I8" s="14"/>
      <c r="J8" s="14"/>
      <c r="L8" s="39"/>
      <c r="M8" s="36"/>
      <c r="AD8" s="14"/>
      <c r="AE8" s="78"/>
      <c r="AF8" s="14"/>
      <c r="AG8" s="14"/>
      <c r="AH8" s="14"/>
      <c r="AI8" s="14"/>
      <c r="AJ8" s="14"/>
      <c r="AK8" s="14"/>
      <c r="AL8" s="14"/>
      <c r="AM8" s="14"/>
      <c r="AN8" s="14"/>
      <c r="AO8" s="14"/>
      <c r="AP8" s="14"/>
      <c r="AQ8" s="14"/>
      <c r="AR8" s="14"/>
      <c r="AS8" s="14"/>
      <c r="AT8" s="14"/>
      <c r="AU8" s="14"/>
      <c r="AV8" s="78"/>
      <c r="AW8" s="14"/>
      <c r="AX8" s="14"/>
      <c r="AY8" s="14"/>
      <c r="AZ8" s="14"/>
      <c r="BA8" s="14"/>
      <c r="BB8" s="14"/>
      <c r="BC8" s="14"/>
      <c r="BD8" s="14"/>
      <c r="BE8" s="14"/>
      <c r="BF8" s="14"/>
      <c r="BG8" s="14"/>
      <c r="BH8" s="14"/>
      <c r="BI8" s="14"/>
      <c r="BJ8" s="14"/>
      <c r="BK8" s="14"/>
      <c r="BL8" s="14"/>
      <c r="BM8" s="78"/>
      <c r="BN8" s="5"/>
      <c r="BO8" s="5"/>
      <c r="BP8" s="5"/>
      <c r="BQ8" s="5"/>
    </row>
    <row r="9" spans="1:69" ht="15.75" thickBot="1" x14ac:dyDescent="0.3">
      <c r="A9" t="s">
        <v>88</v>
      </c>
      <c r="B9" s="31" t="s">
        <v>57</v>
      </c>
      <c r="C9" s="30"/>
      <c r="D9" s="30"/>
      <c r="E9" s="81" t="s">
        <v>94</v>
      </c>
      <c r="G9"/>
      <c r="I9" s="5"/>
      <c r="J9" s="7"/>
      <c r="L9" s="39"/>
      <c r="M9" s="36"/>
      <c r="AF9" s="5" t="s">
        <v>163</v>
      </c>
    </row>
    <row r="10" spans="1:69" ht="15" thickTop="1" x14ac:dyDescent="0.2">
      <c r="G10" s="5"/>
      <c r="I10" s="5"/>
      <c r="J10" s="7"/>
      <c r="L10" s="39"/>
      <c r="M10" s="36"/>
    </row>
    <row r="11" spans="1:69" ht="15" x14ac:dyDescent="0.25">
      <c r="B11" s="1" t="s">
        <v>16</v>
      </c>
      <c r="C11" s="2">
        <f>H5</f>
        <v>0</v>
      </c>
      <c r="G11" s="5"/>
      <c r="I11" s="5"/>
      <c r="J11" s="7"/>
      <c r="L11" s="39"/>
      <c r="M11" s="36"/>
    </row>
    <row r="12" spans="1:69" ht="15" x14ac:dyDescent="0.25">
      <c r="B12" s="1" t="s">
        <v>17</v>
      </c>
      <c r="C12" s="2">
        <f>B5</f>
        <v>0</v>
      </c>
      <c r="G12" s="5"/>
      <c r="I12" s="5"/>
      <c r="J12" s="7"/>
      <c r="L12" s="39"/>
      <c r="M12" s="36"/>
    </row>
    <row r="13" spans="1:69" ht="15" x14ac:dyDescent="0.25">
      <c r="B13" s="1" t="s">
        <v>19</v>
      </c>
      <c r="C13" s="2" t="str">
        <f>D5&amp;"  "&amp;E5</f>
        <v xml:space="preserve">  </v>
      </c>
      <c r="G13" s="5"/>
      <c r="I13" s="5"/>
      <c r="J13" s="7"/>
      <c r="L13" s="39"/>
      <c r="M13" s="36"/>
    </row>
    <row r="14" spans="1:69" ht="15" x14ac:dyDescent="0.25">
      <c r="A14" s="99" t="s">
        <v>114</v>
      </c>
      <c r="B14" s="1"/>
      <c r="C14" s="2"/>
      <c r="G14" s="5"/>
      <c r="I14" s="5"/>
      <c r="J14" s="7"/>
      <c r="L14" s="39"/>
      <c r="M14" s="36"/>
    </row>
    <row r="15" spans="1:69" ht="143.25" x14ac:dyDescent="0.25">
      <c r="A15" s="101" t="s">
        <v>124</v>
      </c>
      <c r="B15" s="1"/>
      <c r="C15" s="2"/>
      <c r="G15" s="5"/>
      <c r="I15" s="5"/>
      <c r="J15" s="7"/>
      <c r="L15" s="39"/>
      <c r="M15" s="36"/>
    </row>
    <row r="16" spans="1:69" ht="15" x14ac:dyDescent="0.25">
      <c r="A16" t="s">
        <v>0</v>
      </c>
      <c r="B16" s="1"/>
      <c r="C16" s="41"/>
      <c r="D16"/>
      <c r="G16" s="5"/>
      <c r="I16" s="5"/>
      <c r="J16" s="7"/>
      <c r="L16" s="39"/>
      <c r="M16" s="36"/>
      <c r="AF16" s="41" t="s">
        <v>74</v>
      </c>
      <c r="AG16" t="s">
        <v>92</v>
      </c>
      <c r="AW16" s="41" t="s">
        <v>74</v>
      </c>
      <c r="AX16" t="s">
        <v>92</v>
      </c>
    </row>
    <row r="17" spans="1:65" ht="15" x14ac:dyDescent="0.25">
      <c r="A17" t="s">
        <v>53</v>
      </c>
      <c r="B17" s="1" t="s">
        <v>93</v>
      </c>
      <c r="C17" s="2" t="str">
        <f>AF17&amp;" "&amp;AG17</f>
        <v xml:space="preserve"> </v>
      </c>
      <c r="G17" s="5"/>
      <c r="I17" s="5"/>
      <c r="J17" s="7"/>
      <c r="L17" s="39"/>
      <c r="M17" s="36"/>
    </row>
    <row r="18" spans="1:65" ht="15" x14ac:dyDescent="0.25">
      <c r="B18" s="1" t="s">
        <v>13</v>
      </c>
      <c r="C18" s="2">
        <f>C5</f>
        <v>0</v>
      </c>
      <c r="D18" s="53">
        <f>R5</f>
        <v>0</v>
      </c>
      <c r="G18" s="5"/>
      <c r="I18" s="5"/>
      <c r="J18" s="7"/>
      <c r="L18" s="39"/>
      <c r="M18" s="36"/>
    </row>
    <row r="19" spans="1:65" ht="15" x14ac:dyDescent="0.25">
      <c r="B19" s="1" t="s">
        <v>27</v>
      </c>
      <c r="C19" s="2">
        <f>G5</f>
        <v>0</v>
      </c>
      <c r="G19" s="5"/>
      <c r="I19" s="5"/>
      <c r="J19" s="7"/>
      <c r="L19" s="39"/>
      <c r="M19" s="36"/>
      <c r="AE19" s="16"/>
    </row>
    <row r="20" spans="1:65" ht="15" x14ac:dyDescent="0.25">
      <c r="B20" s="1" t="s">
        <v>28</v>
      </c>
      <c r="C20" s="2" t="str">
        <f>PROPER(I5)</f>
        <v/>
      </c>
      <c r="G20" s="5"/>
      <c r="I20" s="5"/>
      <c r="J20" s="7"/>
      <c r="L20" s="39"/>
      <c r="M20" s="36"/>
      <c r="AE20" s="16"/>
      <c r="AF20" s="5" t="str">
        <f>IF(AF9="price","price","fac")</f>
        <v>fac</v>
      </c>
    </row>
    <row r="21" spans="1:65" ht="15" x14ac:dyDescent="0.25">
      <c r="B21" s="1" t="s">
        <v>29</v>
      </c>
      <c r="C21" s="8">
        <f>J5</f>
        <v>0</v>
      </c>
      <c r="G21" s="5"/>
      <c r="I21" s="5"/>
      <c r="J21" s="7"/>
      <c r="L21" s="39"/>
      <c r="M21" s="36"/>
      <c r="AE21" s="16"/>
      <c r="AF21" s="108" t="s">
        <v>160</v>
      </c>
      <c r="AW21" s="111" t="s">
        <v>158</v>
      </c>
    </row>
    <row r="22" spans="1:65" ht="15" x14ac:dyDescent="0.25">
      <c r="B22" s="1" t="s">
        <v>59</v>
      </c>
      <c r="C22" s="13">
        <f>K5</f>
        <v>0</v>
      </c>
      <c r="G22" s="5"/>
      <c r="I22" s="5"/>
      <c r="J22" s="7"/>
      <c r="L22" s="39"/>
      <c r="M22" s="36"/>
      <c r="AE22" s="16"/>
      <c r="AF22" s="39" t="str">
        <f>"VALUE " &amp; AF21</f>
        <v>VALUE fac</v>
      </c>
      <c r="AW22" s="39" t="str">
        <f>"VALUE " &amp; AW21</f>
        <v>VALUE price</v>
      </c>
    </row>
    <row r="23" spans="1:65" ht="15" x14ac:dyDescent="0.25">
      <c r="B23" s="1" t="s">
        <v>31</v>
      </c>
      <c r="C23" s="8">
        <f>L5</f>
        <v>0</v>
      </c>
      <c r="G23" s="5"/>
      <c r="I23" s="5"/>
      <c r="J23" s="7"/>
      <c r="L23" s="39"/>
      <c r="M23" s="36"/>
      <c r="AE23" s="16"/>
    </row>
    <row r="24" spans="1:65" ht="15" x14ac:dyDescent="0.25">
      <c r="B24" s="1" t="s">
        <v>36</v>
      </c>
      <c r="C24" s="2">
        <f>M5</f>
        <v>0</v>
      </c>
      <c r="G24" s="5"/>
      <c r="I24" s="5"/>
      <c r="J24" s="7"/>
      <c r="L24" s="39"/>
      <c r="M24" s="36"/>
      <c r="AE24" s="16"/>
    </row>
    <row r="25" spans="1:65" ht="15" x14ac:dyDescent="0.25">
      <c r="B25" s="1" t="s">
        <v>37</v>
      </c>
      <c r="C25" s="53">
        <f>O5</f>
        <v>0</v>
      </c>
      <c r="G25" s="5"/>
      <c r="I25" s="5"/>
      <c r="J25" s="7"/>
      <c r="L25" s="39"/>
      <c r="M25" s="36"/>
      <c r="AE25" s="16"/>
      <c r="AF25" s="5" t="s">
        <v>173</v>
      </c>
      <c r="AG25" s="5" t="s">
        <v>174</v>
      </c>
      <c r="AH25" s="5" t="s">
        <v>175</v>
      </c>
      <c r="AI25" s="5" t="s">
        <v>176</v>
      </c>
      <c r="AJ25" s="5" t="s">
        <v>177</v>
      </c>
      <c r="AK25" s="5" t="s">
        <v>178</v>
      </c>
      <c r="AL25" s="5" t="s">
        <v>179</v>
      </c>
      <c r="AM25" s="5" t="s">
        <v>180</v>
      </c>
      <c r="AN25" s="5" t="s">
        <v>181</v>
      </c>
      <c r="AO25" s="5" t="s">
        <v>182</v>
      </c>
      <c r="AP25" s="5" t="s">
        <v>183</v>
      </c>
      <c r="AQ25" s="5" t="s">
        <v>184</v>
      </c>
      <c r="AR25" s="5" t="s">
        <v>185</v>
      </c>
      <c r="AS25" s="5" t="s">
        <v>186</v>
      </c>
      <c r="AT25" s="5" t="s">
        <v>187</v>
      </c>
    </row>
    <row r="26" spans="1:65" ht="15" x14ac:dyDescent="0.25">
      <c r="B26" s="1"/>
      <c r="AE26" s="16"/>
      <c r="AF26" s="5" t="s">
        <v>172</v>
      </c>
    </row>
    <row r="27" spans="1:65" x14ac:dyDescent="0.2">
      <c r="AE27" s="16"/>
      <c r="AF27" s="5">
        <v>12</v>
      </c>
      <c r="AG27" s="5">
        <v>24</v>
      </c>
      <c r="AH27" s="5">
        <v>36</v>
      </c>
      <c r="AI27" s="5">
        <v>48</v>
      </c>
      <c r="AJ27" s="5">
        <v>60</v>
      </c>
      <c r="AK27" s="5">
        <v>72</v>
      </c>
      <c r="AL27" s="5">
        <v>84</v>
      </c>
      <c r="AM27" s="5">
        <v>96</v>
      </c>
      <c r="AN27" s="5">
        <v>108</v>
      </c>
      <c r="AO27" s="5">
        <v>120</v>
      </c>
      <c r="AP27" s="5">
        <v>132</v>
      </c>
      <c r="AQ27" s="5">
        <v>144</v>
      </c>
      <c r="AR27" s="5">
        <v>156</v>
      </c>
      <c r="AS27" s="5">
        <v>168</v>
      </c>
      <c r="AT27" s="5">
        <v>180</v>
      </c>
    </row>
    <row r="28" spans="1:65" s="3" customFormat="1" ht="30" customHeight="1" x14ac:dyDescent="0.2">
      <c r="A28" s="9"/>
      <c r="B28" s="9"/>
      <c r="C28" s="92" t="s">
        <v>99</v>
      </c>
      <c r="D28" s="9" t="s">
        <v>96</v>
      </c>
      <c r="E28" s="9" t="s">
        <v>97</v>
      </c>
      <c r="F28" s="9" t="s">
        <v>21</v>
      </c>
      <c r="G28" s="11" t="s">
        <v>22</v>
      </c>
      <c r="H28" s="9" t="s">
        <v>23</v>
      </c>
      <c r="I28" s="17" t="s">
        <v>24</v>
      </c>
      <c r="J28" s="10" t="s">
        <v>25</v>
      </c>
      <c r="K28" s="44" t="s">
        <v>219</v>
      </c>
      <c r="L28" s="45" t="s">
        <v>90</v>
      </c>
      <c r="M28" s="44" t="s">
        <v>78</v>
      </c>
      <c r="N28" s="55" t="s">
        <v>82</v>
      </c>
      <c r="O28" s="109" t="str">
        <f>IF($AF$20="price",AW$28,AF28)</f>
        <v>Year 1 Cost</v>
      </c>
      <c r="P28" s="109" t="str">
        <f t="shared" ref="P28:AC28" si="0">IF(Durationmths&gt;AF$27, IF($AF$20="price", AX$28, AG$28), "")</f>
        <v/>
      </c>
      <c r="Q28" s="109" t="str">
        <f t="shared" si="0"/>
        <v/>
      </c>
      <c r="R28" s="109" t="str">
        <f t="shared" si="0"/>
        <v/>
      </c>
      <c r="S28" s="109" t="str">
        <f t="shared" si="0"/>
        <v/>
      </c>
      <c r="T28" s="109" t="str">
        <f t="shared" si="0"/>
        <v/>
      </c>
      <c r="U28" s="109" t="str">
        <f t="shared" si="0"/>
        <v/>
      </c>
      <c r="V28" s="109" t="str">
        <f t="shared" si="0"/>
        <v/>
      </c>
      <c r="W28" s="109" t="str">
        <f t="shared" si="0"/>
        <v/>
      </c>
      <c r="X28" s="109" t="str">
        <f t="shared" si="0"/>
        <v/>
      </c>
      <c r="Y28" s="109" t="str">
        <f t="shared" si="0"/>
        <v/>
      </c>
      <c r="Z28" s="109" t="str">
        <f t="shared" si="0"/>
        <v/>
      </c>
      <c r="AA28" s="109" t="str">
        <f t="shared" si="0"/>
        <v/>
      </c>
      <c r="AB28" s="109" t="str">
        <f t="shared" si="0"/>
        <v/>
      </c>
      <c r="AC28" s="109" t="str">
        <f t="shared" si="0"/>
        <v/>
      </c>
      <c r="AD28" s="18"/>
      <c r="AE28" s="16"/>
      <c r="AF28" s="9" t="s">
        <v>189</v>
      </c>
      <c r="AG28" s="9" t="s">
        <v>190</v>
      </c>
      <c r="AH28" s="9" t="s">
        <v>191</v>
      </c>
      <c r="AI28" s="9" t="s">
        <v>192</v>
      </c>
      <c r="AJ28" s="9" t="s">
        <v>193</v>
      </c>
      <c r="AK28" s="9" t="s">
        <v>194</v>
      </c>
      <c r="AL28" s="9" t="s">
        <v>195</v>
      </c>
      <c r="AM28" s="9" t="s">
        <v>196</v>
      </c>
      <c r="AN28" s="9" t="s">
        <v>197</v>
      </c>
      <c r="AO28" s="9" t="s">
        <v>198</v>
      </c>
      <c r="AP28" s="9" t="s">
        <v>199</v>
      </c>
      <c r="AQ28" s="9" t="s">
        <v>200</v>
      </c>
      <c r="AR28" s="9" t="s">
        <v>201</v>
      </c>
      <c r="AS28" s="9" t="s">
        <v>202</v>
      </c>
      <c r="AT28" s="9" t="s">
        <v>203</v>
      </c>
      <c r="AU28" s="9" t="s">
        <v>106</v>
      </c>
      <c r="AV28" s="94"/>
      <c r="AW28" s="9" t="s">
        <v>204</v>
      </c>
      <c r="AX28" s="9" t="s">
        <v>205</v>
      </c>
      <c r="AY28" s="9" t="s">
        <v>206</v>
      </c>
      <c r="AZ28" s="9" t="s">
        <v>207</v>
      </c>
      <c r="BA28" s="9" t="s">
        <v>208</v>
      </c>
      <c r="BB28" s="9" t="s">
        <v>209</v>
      </c>
      <c r="BC28" s="9" t="s">
        <v>210</v>
      </c>
      <c r="BD28" s="9" t="s">
        <v>211</v>
      </c>
      <c r="BE28" s="9" t="s">
        <v>212</v>
      </c>
      <c r="BF28" s="9" t="s">
        <v>213</v>
      </c>
      <c r="BG28" s="9" t="s">
        <v>214</v>
      </c>
      <c r="BH28" s="9" t="s">
        <v>215</v>
      </c>
      <c r="BI28" s="9" t="s">
        <v>216</v>
      </c>
      <c r="BJ28" s="9" t="s">
        <v>217</v>
      </c>
      <c r="BK28" s="9" t="s">
        <v>218</v>
      </c>
      <c r="BL28" s="9" t="s">
        <v>106</v>
      </c>
      <c r="BM28" s="94"/>
    </row>
    <row r="29" spans="1:65" s="4" customFormat="1" ht="14.25" customHeight="1" x14ac:dyDescent="0.25">
      <c r="A29" s="5"/>
      <c r="B29" s="1" t="s">
        <v>26</v>
      </c>
      <c r="C29" s="12"/>
      <c r="D29" s="5"/>
      <c r="E29" s="5"/>
      <c r="F29" s="5"/>
      <c r="G29" s="2"/>
      <c r="H29" s="5"/>
      <c r="I29" s="7"/>
      <c r="J29" s="5"/>
      <c r="K29" s="39"/>
      <c r="L29" s="36"/>
      <c r="M29" s="39"/>
      <c r="N29" s="14"/>
      <c r="O29" s="39"/>
      <c r="P29" s="5"/>
      <c r="Q29" s="5"/>
      <c r="R29" s="5"/>
      <c r="S29" s="5"/>
      <c r="T29" s="5"/>
      <c r="U29" s="5"/>
      <c r="V29" s="5"/>
      <c r="W29" s="5"/>
      <c r="X29" s="5"/>
      <c r="Y29" s="5"/>
      <c r="Z29" s="5"/>
      <c r="AA29" s="5"/>
      <c r="AB29" s="5"/>
      <c r="AC29" s="5"/>
      <c r="AD29" s="5"/>
      <c r="AE29" s="16"/>
      <c r="AF29" s="5"/>
      <c r="AG29" s="5"/>
      <c r="AH29" s="5"/>
      <c r="AI29" s="5"/>
      <c r="AJ29" s="5"/>
      <c r="AK29" s="5"/>
      <c r="AL29" s="5"/>
      <c r="AM29" s="5"/>
      <c r="AN29" s="5"/>
      <c r="AO29" s="5"/>
      <c r="AP29" s="5"/>
      <c r="AQ29" s="5"/>
      <c r="AR29" s="5"/>
      <c r="AS29" s="5"/>
      <c r="AT29" s="5"/>
      <c r="AU29" s="5"/>
      <c r="AV29" s="95"/>
      <c r="AW29" s="5"/>
      <c r="AX29" s="5"/>
      <c r="AY29" s="5"/>
      <c r="AZ29" s="5"/>
      <c r="BA29" s="5"/>
      <c r="BB29" s="5"/>
      <c r="BC29" s="5"/>
      <c r="BD29" s="5"/>
      <c r="BE29" s="5"/>
      <c r="BF29" s="5"/>
      <c r="BG29" s="5"/>
      <c r="BH29" s="5"/>
      <c r="BI29" s="5"/>
      <c r="BJ29" s="5"/>
      <c r="BK29" s="5"/>
      <c r="BL29" s="5"/>
      <c r="BM29" s="95"/>
    </row>
    <row r="30" spans="1:65" s="4" customFormat="1" ht="14.25" customHeight="1" x14ac:dyDescent="0.25">
      <c r="A30" s="99" t="s">
        <v>108</v>
      </c>
      <c r="B30" s="1"/>
      <c r="C30" s="12"/>
      <c r="D30" s="5"/>
      <c r="E30" s="5"/>
      <c r="F30" s="5"/>
      <c r="G30" s="2"/>
      <c r="H30" s="5"/>
      <c r="I30" s="7"/>
      <c r="J30" s="5"/>
      <c r="K30" s="39"/>
      <c r="L30" s="36"/>
      <c r="M30" s="39"/>
      <c r="N30" s="14"/>
      <c r="O30" s="39"/>
      <c r="P30" s="5"/>
      <c r="Q30" s="5"/>
      <c r="R30" s="5"/>
      <c r="S30" s="5"/>
      <c r="T30" s="5"/>
      <c r="U30" s="5"/>
      <c r="V30" s="5"/>
      <c r="W30" s="5"/>
      <c r="X30" s="5"/>
      <c r="Y30" s="5"/>
      <c r="Z30" s="5"/>
      <c r="AA30" s="5"/>
      <c r="AB30" s="5"/>
      <c r="AC30" s="5"/>
      <c r="AD30" s="5"/>
      <c r="AE30" s="16"/>
      <c r="AF30" s="5"/>
      <c r="AG30" s="5"/>
      <c r="AH30" s="5"/>
      <c r="AI30" s="5"/>
      <c r="AJ30" s="5"/>
      <c r="AK30" s="5"/>
      <c r="AL30" s="5"/>
      <c r="AM30" s="5"/>
      <c r="AN30" s="5"/>
      <c r="AO30" s="5"/>
      <c r="AP30" s="5"/>
      <c r="AQ30" s="5"/>
      <c r="AR30" s="5"/>
      <c r="AS30" s="5"/>
      <c r="AT30" s="5"/>
      <c r="AU30" s="5"/>
      <c r="AV30" s="95"/>
      <c r="AW30" s="5"/>
      <c r="AX30" s="5"/>
      <c r="AY30" s="5"/>
      <c r="AZ30" s="5"/>
      <c r="BA30" s="5"/>
      <c r="BB30" s="5"/>
      <c r="BC30" s="5"/>
      <c r="BD30" s="5"/>
      <c r="BE30" s="5"/>
      <c r="BF30" s="5"/>
      <c r="BG30" s="5"/>
      <c r="BH30" s="5"/>
      <c r="BI30" s="5"/>
      <c r="BJ30" s="5"/>
      <c r="BK30" s="5"/>
      <c r="BL30" s="5"/>
      <c r="BM30" s="95"/>
    </row>
    <row r="31" spans="1:65" s="4" customFormat="1" ht="14.25" customHeight="1" x14ac:dyDescent="0.25">
      <c r="A31" t="s">
        <v>166</v>
      </c>
      <c r="B31" s="1"/>
      <c r="C31" s="12"/>
      <c r="D31" s="5"/>
      <c r="E31" s="5"/>
      <c r="F31" s="5"/>
      <c r="G31" s="2"/>
      <c r="H31" s="5"/>
      <c r="I31" s="7"/>
      <c r="J31" s="5"/>
      <c r="K31" s="39"/>
      <c r="L31" s="36"/>
      <c r="M31" s="39"/>
      <c r="N31" s="14"/>
      <c r="O31" s="39"/>
      <c r="P31" s="5"/>
      <c r="Q31" s="5"/>
      <c r="R31" s="5"/>
      <c r="S31" s="5"/>
      <c r="T31" s="5"/>
      <c r="U31" s="5"/>
      <c r="V31" s="5"/>
      <c r="W31" s="5"/>
      <c r="X31" s="5"/>
      <c r="Y31" s="5"/>
      <c r="Z31" s="5"/>
      <c r="AA31" s="5"/>
      <c r="AB31" s="5"/>
      <c r="AC31" s="5"/>
      <c r="AD31" s="5"/>
      <c r="AE31" s="16"/>
      <c r="AF31" s="5"/>
      <c r="AG31" s="5"/>
      <c r="AH31" s="5"/>
      <c r="AI31" s="5"/>
      <c r="AJ31" s="5"/>
      <c r="AK31" s="5"/>
      <c r="AL31" s="5"/>
      <c r="AM31" s="5"/>
      <c r="AN31" s="5"/>
      <c r="AO31" s="5"/>
      <c r="AP31" s="5"/>
      <c r="AQ31" s="5"/>
      <c r="AR31" s="5"/>
      <c r="AS31" s="5"/>
      <c r="AT31" s="5"/>
      <c r="AU31" s="5"/>
      <c r="AV31" s="95"/>
      <c r="AW31" s="5"/>
      <c r="AX31" s="5"/>
      <c r="AY31" s="5"/>
      <c r="AZ31" s="5"/>
      <c r="BA31" s="5"/>
      <c r="BB31" s="5"/>
      <c r="BC31" s="5"/>
      <c r="BD31" s="5"/>
      <c r="BE31" s="5"/>
      <c r="BF31" s="5"/>
      <c r="BG31" s="5"/>
      <c r="BH31" s="5"/>
      <c r="BI31" s="5"/>
      <c r="BJ31" s="5"/>
      <c r="BK31" s="5"/>
      <c r="BL31" s="5"/>
      <c r="BM31" s="95"/>
    </row>
    <row r="32" spans="1:65" s="4" customFormat="1" ht="14.25" customHeight="1" x14ac:dyDescent="0.25">
      <c r="A32" s="5" t="s">
        <v>89</v>
      </c>
      <c r="B32" s="1"/>
      <c r="C32" s="12"/>
      <c r="D32" s="5"/>
      <c r="E32" s="5"/>
      <c r="F32" s="5"/>
      <c r="G32" s="2"/>
      <c r="H32" s="5"/>
      <c r="I32" s="7"/>
      <c r="J32" s="5"/>
      <c r="K32" s="39"/>
      <c r="L32" s="36"/>
      <c r="M32" s="39"/>
      <c r="N32" s="14"/>
      <c r="O32" s="39"/>
      <c r="P32" s="39"/>
      <c r="Q32" s="39"/>
      <c r="R32" s="39"/>
      <c r="S32" s="39"/>
      <c r="T32" s="39"/>
      <c r="U32" s="39"/>
      <c r="V32" s="39"/>
      <c r="W32" s="39"/>
      <c r="X32" s="39"/>
      <c r="Y32" s="39"/>
      <c r="Z32" s="39"/>
      <c r="AA32" s="39"/>
      <c r="AB32" s="39"/>
      <c r="AC32" s="39"/>
      <c r="AD32" s="5"/>
      <c r="AE32" s="16"/>
      <c r="AF32" s="5"/>
      <c r="AG32" s="5"/>
      <c r="AH32" s="5"/>
      <c r="AI32" s="5"/>
      <c r="AJ32" s="5"/>
      <c r="AK32" s="5"/>
      <c r="AL32" s="5"/>
      <c r="AM32" s="5"/>
      <c r="AN32" s="5"/>
      <c r="AO32" s="5"/>
      <c r="AP32" s="5"/>
      <c r="AQ32" s="5"/>
      <c r="AR32" s="5"/>
      <c r="AS32" s="5"/>
      <c r="AT32" s="5"/>
      <c r="AU32" s="5"/>
      <c r="AV32" s="95"/>
      <c r="AW32" s="5"/>
      <c r="AX32" s="5"/>
      <c r="AY32" s="5"/>
      <c r="AZ32" s="5"/>
      <c r="BA32" s="5"/>
      <c r="BB32" s="5"/>
      <c r="BC32" s="5"/>
      <c r="BD32" s="5"/>
      <c r="BE32" s="5"/>
      <c r="BF32" s="5"/>
      <c r="BG32" s="5"/>
      <c r="BH32" s="5"/>
      <c r="BI32" s="5"/>
      <c r="BJ32" s="5"/>
      <c r="BK32" s="5"/>
      <c r="BL32" s="5"/>
      <c r="BM32" s="95"/>
    </row>
    <row r="33" spans="1:65" ht="14.25" customHeight="1" x14ac:dyDescent="0.2">
      <c r="A33" s="5" t="s">
        <v>0</v>
      </c>
      <c r="C33"/>
      <c r="D33" t="s">
        <v>110</v>
      </c>
      <c r="E33" t="s">
        <v>100</v>
      </c>
      <c r="F33" s="5" t="s">
        <v>38</v>
      </c>
      <c r="G33" s="41" t="s">
        <v>41</v>
      </c>
      <c r="H33" t="s">
        <v>101</v>
      </c>
      <c r="I33" s="7" t="s">
        <v>39</v>
      </c>
      <c r="J33" t="s">
        <v>102</v>
      </c>
      <c r="K33" s="38" t="s">
        <v>44</v>
      </c>
      <c r="L33" s="35" t="s">
        <v>103</v>
      </c>
      <c r="M33" s="39" t="s">
        <v>42</v>
      </c>
      <c r="N33" s="21" t="s">
        <v>64</v>
      </c>
      <c r="AE33" s="16"/>
      <c r="AF33" s="21" t="str">
        <f>$AF$22</f>
        <v>VALUE fac</v>
      </c>
      <c r="AG33" s="21" t="str">
        <f>$AF$22</f>
        <v>VALUE fac</v>
      </c>
      <c r="AH33" s="21" t="str">
        <f t="shared" ref="AH33:AT33" si="1">$AF$22</f>
        <v>VALUE fac</v>
      </c>
      <c r="AI33" s="21" t="str">
        <f t="shared" si="1"/>
        <v>VALUE fac</v>
      </c>
      <c r="AJ33" s="21" t="str">
        <f t="shared" si="1"/>
        <v>VALUE fac</v>
      </c>
      <c r="AK33" s="21" t="str">
        <f t="shared" si="1"/>
        <v>VALUE fac</v>
      </c>
      <c r="AL33" s="21" t="str">
        <f t="shared" si="1"/>
        <v>VALUE fac</v>
      </c>
      <c r="AM33" s="21" t="str">
        <f t="shared" si="1"/>
        <v>VALUE fac</v>
      </c>
      <c r="AN33" s="21" t="str">
        <f t="shared" si="1"/>
        <v>VALUE fac</v>
      </c>
      <c r="AO33" s="21" t="str">
        <f t="shared" si="1"/>
        <v>VALUE fac</v>
      </c>
      <c r="AP33" s="21" t="str">
        <f t="shared" si="1"/>
        <v>VALUE fac</v>
      </c>
      <c r="AQ33" s="21" t="str">
        <f t="shared" si="1"/>
        <v>VALUE fac</v>
      </c>
      <c r="AR33" s="21" t="str">
        <f t="shared" si="1"/>
        <v>VALUE fac</v>
      </c>
      <c r="AS33" s="21" t="str">
        <f t="shared" si="1"/>
        <v>VALUE fac</v>
      </c>
      <c r="AT33" s="21" t="str">
        <f t="shared" si="1"/>
        <v>VALUE fac</v>
      </c>
      <c r="AU33" s="35" t="s">
        <v>107</v>
      </c>
      <c r="AW33" s="21" t="str">
        <f t="shared" ref="AW33:BK33" si="2">$AW$22</f>
        <v>VALUE price</v>
      </c>
      <c r="AX33" s="21" t="str">
        <f t="shared" si="2"/>
        <v>VALUE price</v>
      </c>
      <c r="AY33" s="21" t="str">
        <f t="shared" si="2"/>
        <v>VALUE price</v>
      </c>
      <c r="AZ33" s="21" t="str">
        <f t="shared" si="2"/>
        <v>VALUE price</v>
      </c>
      <c r="BA33" s="21" t="str">
        <f t="shared" si="2"/>
        <v>VALUE price</v>
      </c>
      <c r="BB33" s="21" t="str">
        <f t="shared" si="2"/>
        <v>VALUE price</v>
      </c>
      <c r="BC33" s="21" t="str">
        <f t="shared" si="2"/>
        <v>VALUE price</v>
      </c>
      <c r="BD33" s="21" t="str">
        <f t="shared" si="2"/>
        <v>VALUE price</v>
      </c>
      <c r="BE33" s="21" t="str">
        <f t="shared" si="2"/>
        <v>VALUE price</v>
      </c>
      <c r="BF33" s="21" t="str">
        <f t="shared" si="2"/>
        <v>VALUE price</v>
      </c>
      <c r="BG33" s="21" t="str">
        <f t="shared" si="2"/>
        <v>VALUE price</v>
      </c>
      <c r="BH33" s="21" t="str">
        <f t="shared" si="2"/>
        <v>VALUE price</v>
      </c>
      <c r="BI33" s="21" t="str">
        <f t="shared" si="2"/>
        <v>VALUE price</v>
      </c>
      <c r="BJ33" s="21" t="str">
        <f t="shared" si="2"/>
        <v>VALUE price</v>
      </c>
      <c r="BK33" s="21" t="str">
        <f t="shared" si="2"/>
        <v>VALUE price</v>
      </c>
      <c r="BL33" s="35" t="s">
        <v>107</v>
      </c>
    </row>
    <row r="34" spans="1:65" x14ac:dyDescent="0.2">
      <c r="A34" s="5" t="s">
        <v>4</v>
      </c>
      <c r="P34" s="5"/>
      <c r="Q34" s="5"/>
      <c r="R34" s="5"/>
      <c r="S34" s="5"/>
      <c r="T34" s="5"/>
      <c r="U34" s="5"/>
      <c r="V34" s="5"/>
      <c r="W34" s="5"/>
      <c r="X34" s="5"/>
      <c r="Y34" s="5"/>
      <c r="Z34" s="5"/>
      <c r="AA34" s="5"/>
      <c r="AB34" s="5"/>
      <c r="AC34" s="5"/>
      <c r="AE34" s="16"/>
      <c r="AF34" s="5">
        <v>1</v>
      </c>
      <c r="AG34" s="5">
        <v>2</v>
      </c>
      <c r="AH34" s="5">
        <v>3</v>
      </c>
      <c r="AI34" s="5">
        <v>4</v>
      </c>
      <c r="AJ34" s="5">
        <v>5</v>
      </c>
      <c r="AK34" s="5">
        <v>6</v>
      </c>
      <c r="AL34" s="5">
        <v>7</v>
      </c>
      <c r="AM34" s="5">
        <v>8</v>
      </c>
      <c r="AN34" s="5">
        <v>9</v>
      </c>
      <c r="AO34" s="5">
        <v>10</v>
      </c>
      <c r="AP34" s="5">
        <v>11</v>
      </c>
      <c r="AQ34" s="5">
        <v>12</v>
      </c>
      <c r="AR34" s="5">
        <v>13</v>
      </c>
      <c r="AS34" s="5">
        <v>14</v>
      </c>
      <c r="AT34" s="5">
        <v>15</v>
      </c>
      <c r="AW34" s="5">
        <v>1</v>
      </c>
      <c r="AX34" s="5">
        <v>2</v>
      </c>
      <c r="AY34" s="5">
        <v>3</v>
      </c>
      <c r="AZ34" s="5">
        <v>4</v>
      </c>
      <c r="BA34" s="5">
        <v>5</v>
      </c>
      <c r="BB34" s="5">
        <v>6</v>
      </c>
      <c r="BC34" s="5">
        <v>7</v>
      </c>
      <c r="BD34" s="5">
        <v>8</v>
      </c>
      <c r="BE34" s="5">
        <v>9</v>
      </c>
      <c r="BF34" s="5">
        <v>10</v>
      </c>
      <c r="BG34" s="5">
        <v>11</v>
      </c>
      <c r="BH34" s="5">
        <v>12</v>
      </c>
      <c r="BI34" s="5">
        <v>13</v>
      </c>
      <c r="BJ34" s="5">
        <v>14</v>
      </c>
      <c r="BK34" s="5">
        <v>15</v>
      </c>
    </row>
    <row r="35" spans="1:65" s="89" customFormat="1" x14ac:dyDescent="0.2">
      <c r="A35" s="90" t="s">
        <v>104</v>
      </c>
      <c r="B35" s="82"/>
      <c r="C35" s="83" t="str">
        <f>PROPER(AU35)</f>
        <v/>
      </c>
      <c r="D35" s="82"/>
      <c r="E35" s="83">
        <v>0</v>
      </c>
      <c r="F35" s="82"/>
      <c r="G35" s="12"/>
      <c r="H35" s="82"/>
      <c r="I35" s="84"/>
      <c r="J35" s="82"/>
      <c r="K35" s="85">
        <v>0</v>
      </c>
      <c r="L35" s="86"/>
      <c r="M35" s="87">
        <v>0</v>
      </c>
      <c r="N35" s="88">
        <v>0</v>
      </c>
      <c r="O35" s="110">
        <f>IF($AF$20="price",AW35,AF35)</f>
        <v>0</v>
      </c>
      <c r="P35" s="110" t="str">
        <f t="shared" ref="P35:AC35" si="3">IF(Durationmths&gt;AF$27,IF($AF$20="price", AX35, AG35),"")</f>
        <v/>
      </c>
      <c r="Q35" s="110" t="str">
        <f t="shared" si="3"/>
        <v/>
      </c>
      <c r="R35" s="110" t="str">
        <f t="shared" si="3"/>
        <v/>
      </c>
      <c r="S35" s="110" t="str">
        <f t="shared" si="3"/>
        <v/>
      </c>
      <c r="T35" s="110" t="str">
        <f t="shared" si="3"/>
        <v/>
      </c>
      <c r="U35" s="110" t="str">
        <f t="shared" si="3"/>
        <v/>
      </c>
      <c r="V35" s="110" t="str">
        <f t="shared" si="3"/>
        <v/>
      </c>
      <c r="W35" s="110" t="str">
        <f t="shared" si="3"/>
        <v/>
      </c>
      <c r="X35" s="110" t="str">
        <f t="shared" si="3"/>
        <v/>
      </c>
      <c r="Y35" s="110" t="str">
        <f t="shared" si="3"/>
        <v/>
      </c>
      <c r="Z35" s="110" t="str">
        <f t="shared" si="3"/>
        <v/>
      </c>
      <c r="AA35" s="110" t="str">
        <f t="shared" si="3"/>
        <v/>
      </c>
      <c r="AB35" s="110" t="str">
        <f t="shared" si="3"/>
        <v/>
      </c>
      <c r="AC35" s="110" t="str">
        <f t="shared" si="3"/>
        <v/>
      </c>
      <c r="AD35" s="82"/>
      <c r="AE35" s="16"/>
      <c r="AF35" s="82">
        <v>0</v>
      </c>
      <c r="AG35" s="82">
        <v>0</v>
      </c>
      <c r="AH35" s="82">
        <v>0</v>
      </c>
      <c r="AI35" s="82">
        <v>0</v>
      </c>
      <c r="AJ35" s="82">
        <v>0</v>
      </c>
      <c r="AK35" s="82">
        <v>0</v>
      </c>
      <c r="AL35" s="82">
        <v>0</v>
      </c>
      <c r="AM35" s="82">
        <v>0</v>
      </c>
      <c r="AN35" s="82">
        <v>0</v>
      </c>
      <c r="AO35" s="82">
        <v>0</v>
      </c>
      <c r="AP35" s="82">
        <v>0</v>
      </c>
      <c r="AQ35" s="82">
        <v>0</v>
      </c>
      <c r="AR35" s="82">
        <v>0</v>
      </c>
      <c r="AS35" s="82">
        <v>0</v>
      </c>
      <c r="AT35" s="82">
        <v>0</v>
      </c>
      <c r="AU35" s="82"/>
      <c r="AV35" s="96"/>
      <c r="AW35" s="82">
        <v>0</v>
      </c>
      <c r="AX35" s="82">
        <v>0</v>
      </c>
      <c r="AY35" s="82">
        <v>0</v>
      </c>
      <c r="AZ35" s="82">
        <v>0</v>
      </c>
      <c r="BA35" s="82">
        <v>0</v>
      </c>
      <c r="BB35" s="82">
        <v>0</v>
      </c>
      <c r="BC35" s="82">
        <v>0</v>
      </c>
      <c r="BD35" s="82">
        <v>0</v>
      </c>
      <c r="BE35" s="82">
        <v>0</v>
      </c>
      <c r="BF35" s="82">
        <v>0</v>
      </c>
      <c r="BG35" s="82">
        <v>0</v>
      </c>
      <c r="BH35" s="82">
        <v>0</v>
      </c>
      <c r="BI35" s="82">
        <v>0</v>
      </c>
      <c r="BJ35" s="82">
        <v>0</v>
      </c>
      <c r="BK35" s="82">
        <v>0</v>
      </c>
      <c r="BL35" s="82"/>
      <c r="BM35" s="96"/>
    </row>
    <row r="36" spans="1:65" s="72" customFormat="1" ht="15" customHeight="1" x14ac:dyDescent="0.25">
      <c r="A36" s="24"/>
      <c r="B36" s="66" t="s">
        <v>77</v>
      </c>
      <c r="C36" s="67"/>
      <c r="D36" s="66"/>
      <c r="E36" s="66"/>
      <c r="F36" s="66"/>
      <c r="G36" s="68"/>
      <c r="H36" s="66"/>
      <c r="I36" s="69"/>
      <c r="J36" s="66"/>
      <c r="K36" s="70">
        <f>IF(SUM(K34:K35)&gt;0,SUM(K34:K35),0)</f>
        <v>0</v>
      </c>
      <c r="L36" s="71"/>
      <c r="M36" s="73">
        <f>IF(SUM(M34:M35)&gt;0,SUM(M34:M35),0)</f>
        <v>0</v>
      </c>
      <c r="N36" s="77">
        <f>IF(SUM(N34:N35)&gt;0,SUM(N34:N35),0)</f>
        <v>0</v>
      </c>
      <c r="O36" s="70">
        <f>IF(SUM(O34:O35)&gt;0,SUM(O34:O35),0)</f>
        <v>0</v>
      </c>
      <c r="P36" s="70" t="str">
        <f t="shared" ref="P36:AC36" si="4">IF(Durationmths&gt;AF$27,IF(SUM(P34:P35)&gt;0,SUM(P34:P35),0),"")</f>
        <v/>
      </c>
      <c r="Q36" s="70" t="str">
        <f t="shared" si="4"/>
        <v/>
      </c>
      <c r="R36" s="70" t="str">
        <f t="shared" si="4"/>
        <v/>
      </c>
      <c r="S36" s="70" t="str">
        <f t="shared" si="4"/>
        <v/>
      </c>
      <c r="T36" s="70" t="str">
        <f t="shared" si="4"/>
        <v/>
      </c>
      <c r="U36" s="70" t="str">
        <f t="shared" si="4"/>
        <v/>
      </c>
      <c r="V36" s="70" t="str">
        <f t="shared" si="4"/>
        <v/>
      </c>
      <c r="W36" s="70" t="str">
        <f t="shared" si="4"/>
        <v/>
      </c>
      <c r="X36" s="70" t="str">
        <f t="shared" si="4"/>
        <v/>
      </c>
      <c r="Y36" s="70" t="str">
        <f t="shared" si="4"/>
        <v/>
      </c>
      <c r="Z36" s="70" t="str">
        <f t="shared" si="4"/>
        <v/>
      </c>
      <c r="AA36" s="70" t="str">
        <f t="shared" si="4"/>
        <v/>
      </c>
      <c r="AB36" s="70" t="str">
        <f t="shared" si="4"/>
        <v/>
      </c>
      <c r="AC36" s="70" t="str">
        <f t="shared" si="4"/>
        <v/>
      </c>
      <c r="AD36" s="66"/>
      <c r="AE36" s="28"/>
      <c r="AF36" s="66"/>
      <c r="AG36" s="66"/>
      <c r="AH36" s="66"/>
      <c r="AI36" s="66"/>
      <c r="AJ36" s="66"/>
      <c r="AK36" s="66"/>
      <c r="AL36" s="66"/>
      <c r="AM36" s="66"/>
      <c r="AN36" s="66"/>
      <c r="AO36" s="66"/>
      <c r="AP36" s="66"/>
      <c r="AQ36" s="66"/>
      <c r="AR36" s="66"/>
      <c r="AS36" s="66"/>
      <c r="AT36" s="66"/>
      <c r="AU36" s="66"/>
      <c r="AV36" s="97"/>
      <c r="AW36" s="66"/>
      <c r="AX36" s="66"/>
      <c r="AY36" s="66"/>
      <c r="AZ36" s="66"/>
      <c r="BA36" s="66"/>
      <c r="BB36" s="66"/>
      <c r="BC36" s="66"/>
      <c r="BD36" s="66"/>
      <c r="BE36" s="66"/>
      <c r="BF36" s="66"/>
      <c r="BG36" s="66"/>
      <c r="BH36" s="66"/>
      <c r="BI36" s="66"/>
      <c r="BJ36" s="66"/>
      <c r="BK36" s="66"/>
      <c r="BL36" s="66"/>
      <c r="BM36" s="97"/>
    </row>
    <row r="37" spans="1:65" ht="15" customHeight="1" x14ac:dyDescent="0.2">
      <c r="AE37" s="16"/>
    </row>
    <row r="38" spans="1:65" s="4" customFormat="1" ht="15.75" customHeight="1" x14ac:dyDescent="0.25">
      <c r="A38" s="5"/>
      <c r="B38" s="1" t="s">
        <v>40</v>
      </c>
      <c r="C38" s="12"/>
      <c r="D38" s="5"/>
      <c r="E38" s="5"/>
      <c r="F38" s="5"/>
      <c r="G38" s="2"/>
      <c r="H38" s="5"/>
      <c r="I38" s="7"/>
      <c r="J38" s="5"/>
      <c r="K38" s="39"/>
      <c r="L38" s="36"/>
      <c r="M38" s="39"/>
      <c r="N38" s="14"/>
      <c r="O38" s="39"/>
      <c r="P38" s="39"/>
      <c r="Q38" s="39"/>
      <c r="R38" s="39"/>
      <c r="S38" s="39"/>
      <c r="T38" s="39"/>
      <c r="U38" s="39"/>
      <c r="V38" s="39"/>
      <c r="W38" s="39"/>
      <c r="X38" s="39"/>
      <c r="Y38" s="39"/>
      <c r="Z38" s="39"/>
      <c r="AA38" s="39"/>
      <c r="AB38" s="39"/>
      <c r="AC38" s="39"/>
      <c r="AD38" s="5"/>
      <c r="AE38" s="16"/>
      <c r="AF38" s="5"/>
      <c r="AG38" s="5"/>
      <c r="AH38" s="5"/>
      <c r="AI38" s="5"/>
      <c r="AJ38" s="5"/>
      <c r="AK38" s="5"/>
      <c r="AL38" s="5"/>
      <c r="AM38" s="5"/>
      <c r="AN38" s="5"/>
      <c r="AO38" s="5"/>
      <c r="AP38" s="5"/>
      <c r="AQ38" s="5"/>
      <c r="AR38" s="5"/>
      <c r="AS38" s="5"/>
      <c r="AT38" s="5"/>
      <c r="AU38" s="5"/>
      <c r="AV38" s="95"/>
      <c r="AW38" s="5"/>
      <c r="AX38" s="5"/>
      <c r="AY38" s="5"/>
      <c r="AZ38" s="5"/>
      <c r="BA38" s="5"/>
      <c r="BB38" s="5"/>
      <c r="BC38" s="5"/>
      <c r="BD38" s="5"/>
      <c r="BE38" s="5"/>
      <c r="BF38" s="5"/>
      <c r="BG38" s="5"/>
      <c r="BH38" s="5"/>
      <c r="BI38" s="5"/>
      <c r="BJ38" s="5"/>
      <c r="BK38" s="5"/>
      <c r="BL38" s="5"/>
      <c r="BM38" s="95"/>
    </row>
    <row r="39" spans="1:65" s="4" customFormat="1" ht="15" customHeight="1" x14ac:dyDescent="0.25">
      <c r="A39" s="99" t="s">
        <v>109</v>
      </c>
      <c r="B39" s="1"/>
      <c r="C39" s="12"/>
      <c r="D39" s="5"/>
      <c r="E39" s="5"/>
      <c r="F39" s="5"/>
      <c r="G39" s="2"/>
      <c r="H39" s="5"/>
      <c r="I39" s="7"/>
      <c r="J39" s="5"/>
      <c r="K39" s="39"/>
      <c r="L39" s="36"/>
      <c r="M39" s="39"/>
      <c r="N39" s="14"/>
      <c r="O39" s="39"/>
      <c r="P39" s="39"/>
      <c r="Q39" s="39"/>
      <c r="R39" s="39"/>
      <c r="S39" s="39"/>
      <c r="T39" s="39"/>
      <c r="U39" s="39"/>
      <c r="V39" s="39"/>
      <c r="W39" s="39"/>
      <c r="X39" s="39"/>
      <c r="Y39" s="39"/>
      <c r="Z39" s="39"/>
      <c r="AA39" s="39"/>
      <c r="AB39" s="39"/>
      <c r="AC39" s="39"/>
      <c r="AD39" s="5"/>
      <c r="AE39" s="16"/>
      <c r="AF39" s="5"/>
      <c r="AG39" s="5"/>
      <c r="AH39" s="5"/>
      <c r="AI39" s="5"/>
      <c r="AJ39" s="5"/>
      <c r="AK39" s="5"/>
      <c r="AL39" s="5"/>
      <c r="AM39" s="5"/>
      <c r="AN39" s="5"/>
      <c r="AO39" s="5"/>
      <c r="AP39" s="5"/>
      <c r="AQ39" s="5"/>
      <c r="AR39" s="5"/>
      <c r="AS39" s="5"/>
      <c r="AT39" s="5"/>
      <c r="AU39" s="5"/>
      <c r="AV39" s="95"/>
      <c r="AW39" s="5"/>
      <c r="AX39" s="5"/>
      <c r="AY39" s="5"/>
      <c r="AZ39" s="5"/>
      <c r="BA39" s="5"/>
      <c r="BB39" s="5"/>
      <c r="BC39" s="5"/>
      <c r="BD39" s="5"/>
      <c r="BE39" s="5"/>
      <c r="BF39" s="5"/>
      <c r="BG39" s="5"/>
      <c r="BH39" s="5"/>
      <c r="BI39" s="5"/>
      <c r="BJ39" s="5"/>
      <c r="BK39" s="5"/>
      <c r="BL39" s="5"/>
      <c r="BM39" s="95"/>
    </row>
    <row r="40" spans="1:65" x14ac:dyDescent="0.2">
      <c r="A40" t="s">
        <v>167</v>
      </c>
      <c r="AD40" s="20"/>
      <c r="AE40" s="16"/>
    </row>
    <row r="41" spans="1:65" x14ac:dyDescent="0.2">
      <c r="A41" s="22" t="s">
        <v>89</v>
      </c>
      <c r="AD41" s="20"/>
      <c r="AE41" s="16"/>
    </row>
    <row r="42" spans="1:65" x14ac:dyDescent="0.2">
      <c r="A42" s="22" t="s">
        <v>0</v>
      </c>
      <c r="C42" t="s">
        <v>98</v>
      </c>
      <c r="D42" s="22" t="s">
        <v>120</v>
      </c>
      <c r="E42" t="s">
        <v>73</v>
      </c>
      <c r="H42"/>
      <c r="J42"/>
      <c r="K42" s="38" t="s">
        <v>44</v>
      </c>
      <c r="L42" s="35" t="s">
        <v>60</v>
      </c>
      <c r="M42" s="38" t="s">
        <v>42</v>
      </c>
      <c r="N42" s="21" t="s">
        <v>64</v>
      </c>
      <c r="AE42" s="16"/>
      <c r="AF42" s="21" t="str">
        <f>$AF$22</f>
        <v>VALUE fac</v>
      </c>
      <c r="AG42" s="21" t="str">
        <f t="shared" ref="AG42:AT42" si="5">$AF$22</f>
        <v>VALUE fac</v>
      </c>
      <c r="AH42" s="21" t="str">
        <f t="shared" si="5"/>
        <v>VALUE fac</v>
      </c>
      <c r="AI42" s="21" t="str">
        <f t="shared" si="5"/>
        <v>VALUE fac</v>
      </c>
      <c r="AJ42" s="21" t="str">
        <f t="shared" si="5"/>
        <v>VALUE fac</v>
      </c>
      <c r="AK42" s="21" t="str">
        <f t="shared" si="5"/>
        <v>VALUE fac</v>
      </c>
      <c r="AL42" s="21" t="str">
        <f t="shared" si="5"/>
        <v>VALUE fac</v>
      </c>
      <c r="AM42" s="21" t="str">
        <f t="shared" si="5"/>
        <v>VALUE fac</v>
      </c>
      <c r="AN42" s="21" t="str">
        <f t="shared" si="5"/>
        <v>VALUE fac</v>
      </c>
      <c r="AO42" s="21" t="str">
        <f t="shared" si="5"/>
        <v>VALUE fac</v>
      </c>
      <c r="AP42" s="21" t="str">
        <f t="shared" si="5"/>
        <v>VALUE fac</v>
      </c>
      <c r="AQ42" s="21" t="str">
        <f t="shared" si="5"/>
        <v>VALUE fac</v>
      </c>
      <c r="AR42" s="21" t="str">
        <f t="shared" si="5"/>
        <v>VALUE fac</v>
      </c>
      <c r="AS42" s="21" t="str">
        <f t="shared" si="5"/>
        <v>VALUE fac</v>
      </c>
      <c r="AT42" s="21" t="str">
        <f t="shared" si="5"/>
        <v>VALUE fac</v>
      </c>
      <c r="AW42" s="21" t="str">
        <f t="shared" ref="AW42:BK42" si="6">$AW$22</f>
        <v>VALUE price</v>
      </c>
      <c r="AX42" s="21" t="str">
        <f t="shared" si="6"/>
        <v>VALUE price</v>
      </c>
      <c r="AY42" s="21" t="str">
        <f t="shared" si="6"/>
        <v>VALUE price</v>
      </c>
      <c r="AZ42" s="21" t="str">
        <f t="shared" si="6"/>
        <v>VALUE price</v>
      </c>
      <c r="BA42" s="21" t="str">
        <f t="shared" si="6"/>
        <v>VALUE price</v>
      </c>
      <c r="BB42" s="21" t="str">
        <f t="shared" si="6"/>
        <v>VALUE price</v>
      </c>
      <c r="BC42" s="21" t="str">
        <f t="shared" si="6"/>
        <v>VALUE price</v>
      </c>
      <c r="BD42" s="21" t="str">
        <f t="shared" si="6"/>
        <v>VALUE price</v>
      </c>
      <c r="BE42" s="21" t="str">
        <f t="shared" si="6"/>
        <v>VALUE price</v>
      </c>
      <c r="BF42" s="21" t="str">
        <f t="shared" si="6"/>
        <v>VALUE price</v>
      </c>
      <c r="BG42" s="21" t="str">
        <f t="shared" si="6"/>
        <v>VALUE price</v>
      </c>
      <c r="BH42" s="21" t="str">
        <f t="shared" si="6"/>
        <v>VALUE price</v>
      </c>
      <c r="BI42" s="21" t="str">
        <f t="shared" si="6"/>
        <v>VALUE price</v>
      </c>
      <c r="BJ42" s="21" t="str">
        <f t="shared" si="6"/>
        <v>VALUE price</v>
      </c>
      <c r="BK42" s="21" t="str">
        <f t="shared" si="6"/>
        <v>VALUE price</v>
      </c>
    </row>
    <row r="43" spans="1:65" x14ac:dyDescent="0.2">
      <c r="A43" s="22" t="s">
        <v>43</v>
      </c>
      <c r="AE43" s="16"/>
      <c r="AF43" s="5">
        <v>1</v>
      </c>
      <c r="AG43" s="5">
        <v>2</v>
      </c>
      <c r="AH43" s="5">
        <v>3</v>
      </c>
      <c r="AI43" s="5">
        <v>4</v>
      </c>
      <c r="AJ43" s="5">
        <v>5</v>
      </c>
      <c r="AK43" s="5">
        <v>6</v>
      </c>
      <c r="AL43" s="5">
        <v>7</v>
      </c>
      <c r="AM43" s="5">
        <v>8</v>
      </c>
      <c r="AN43" s="5">
        <v>9</v>
      </c>
      <c r="AO43" s="5">
        <v>10</v>
      </c>
      <c r="AP43" s="5">
        <v>11</v>
      </c>
      <c r="AQ43" s="5">
        <v>12</v>
      </c>
      <c r="AR43" s="5">
        <v>13</v>
      </c>
      <c r="AS43" s="5">
        <v>14</v>
      </c>
      <c r="AT43" s="5">
        <v>15</v>
      </c>
      <c r="AW43" s="5">
        <v>1</v>
      </c>
      <c r="AX43" s="5">
        <v>2</v>
      </c>
      <c r="AY43" s="5">
        <v>3</v>
      </c>
      <c r="AZ43" s="5">
        <v>4</v>
      </c>
      <c r="BA43" s="5">
        <v>5</v>
      </c>
      <c r="BB43" s="5">
        <v>6</v>
      </c>
      <c r="BC43" s="5">
        <v>7</v>
      </c>
      <c r="BD43" s="5">
        <v>8</v>
      </c>
      <c r="BE43" s="5">
        <v>9</v>
      </c>
      <c r="BF43" s="5">
        <v>10</v>
      </c>
      <c r="BG43" s="5">
        <v>11</v>
      </c>
      <c r="BH43" s="5">
        <v>12</v>
      </c>
      <c r="BI43" s="5">
        <v>13</v>
      </c>
      <c r="BJ43" s="5">
        <v>14</v>
      </c>
      <c r="BK43" s="5">
        <v>15</v>
      </c>
    </row>
    <row r="44" spans="1:65" s="89" customFormat="1" ht="15" x14ac:dyDescent="0.2">
      <c r="A44" s="90" t="s">
        <v>239</v>
      </c>
      <c r="B44" s="9"/>
      <c r="C44" s="82"/>
      <c r="D44" s="83"/>
      <c r="E44" s="82"/>
      <c r="F44" s="82"/>
      <c r="G44" s="12"/>
      <c r="H44" s="82"/>
      <c r="I44" s="84"/>
      <c r="J44" s="82"/>
      <c r="K44" s="85">
        <v>0</v>
      </c>
      <c r="L44" s="86"/>
      <c r="M44" s="87">
        <v>0</v>
      </c>
      <c r="N44" s="88">
        <v>0</v>
      </c>
      <c r="O44" s="110">
        <f>IF($AF$20="price",AW44,AF44)</f>
        <v>0</v>
      </c>
      <c r="P44" s="110" t="str">
        <f t="shared" ref="P44:AC44" si="7">IF(Durationmths&gt;AF$27,IF($AF$20="price", AX44, AG44),"")</f>
        <v/>
      </c>
      <c r="Q44" s="110" t="str">
        <f t="shared" si="7"/>
        <v/>
      </c>
      <c r="R44" s="110" t="str">
        <f t="shared" si="7"/>
        <v/>
      </c>
      <c r="S44" s="110" t="str">
        <f t="shared" si="7"/>
        <v/>
      </c>
      <c r="T44" s="110" t="str">
        <f t="shared" si="7"/>
        <v/>
      </c>
      <c r="U44" s="110" t="str">
        <f t="shared" si="7"/>
        <v/>
      </c>
      <c r="V44" s="110" t="str">
        <f t="shared" si="7"/>
        <v/>
      </c>
      <c r="W44" s="110" t="str">
        <f t="shared" si="7"/>
        <v/>
      </c>
      <c r="X44" s="110" t="str">
        <f t="shared" si="7"/>
        <v/>
      </c>
      <c r="Y44" s="110" t="str">
        <f t="shared" si="7"/>
        <v/>
      </c>
      <c r="Z44" s="110" t="str">
        <f t="shared" si="7"/>
        <v/>
      </c>
      <c r="AA44" s="110" t="str">
        <f t="shared" si="7"/>
        <v/>
      </c>
      <c r="AB44" s="110" t="str">
        <f t="shared" si="7"/>
        <v/>
      </c>
      <c r="AC44" s="110" t="str">
        <f t="shared" si="7"/>
        <v/>
      </c>
      <c r="AD44" s="91"/>
      <c r="AE44" s="16"/>
      <c r="AF44" s="82">
        <v>0</v>
      </c>
      <c r="AG44" s="82">
        <v>0</v>
      </c>
      <c r="AH44" s="82">
        <v>0</v>
      </c>
      <c r="AI44" s="82">
        <v>0</v>
      </c>
      <c r="AJ44" s="82">
        <v>0</v>
      </c>
      <c r="AK44" s="82">
        <v>0</v>
      </c>
      <c r="AL44" s="82">
        <v>0</v>
      </c>
      <c r="AM44" s="82">
        <v>0</v>
      </c>
      <c r="AN44" s="82">
        <v>0</v>
      </c>
      <c r="AO44" s="82">
        <v>0</v>
      </c>
      <c r="AP44" s="82">
        <v>0</v>
      </c>
      <c r="AQ44" s="82">
        <v>0</v>
      </c>
      <c r="AR44" s="82">
        <v>0</v>
      </c>
      <c r="AS44" s="82">
        <v>0</v>
      </c>
      <c r="AT44" s="82">
        <v>0</v>
      </c>
      <c r="AU44" s="82"/>
      <c r="AV44" s="96"/>
      <c r="AW44" s="82">
        <v>0</v>
      </c>
      <c r="AX44" s="82">
        <v>0</v>
      </c>
      <c r="AY44" s="82">
        <v>0</v>
      </c>
      <c r="AZ44" s="82">
        <v>0</v>
      </c>
      <c r="BA44" s="82">
        <v>0</v>
      </c>
      <c r="BB44" s="82">
        <v>0</v>
      </c>
      <c r="BC44" s="82">
        <v>0</v>
      </c>
      <c r="BD44" s="82">
        <v>0</v>
      </c>
      <c r="BE44" s="82">
        <v>0</v>
      </c>
      <c r="BF44" s="82">
        <v>0</v>
      </c>
      <c r="BG44" s="82">
        <v>0</v>
      </c>
      <c r="BH44" s="82">
        <v>0</v>
      </c>
      <c r="BI44" s="82">
        <v>0</v>
      </c>
      <c r="BJ44" s="82">
        <v>0</v>
      </c>
      <c r="BK44" s="82">
        <v>0</v>
      </c>
      <c r="BL44" s="82"/>
      <c r="BM44" s="96"/>
    </row>
    <row r="45" spans="1:65" s="72" customFormat="1" ht="15" customHeight="1" x14ac:dyDescent="0.25">
      <c r="A45" s="24"/>
      <c r="B45" s="66" t="s">
        <v>79</v>
      </c>
      <c r="C45" s="67"/>
      <c r="D45" s="66"/>
      <c r="E45" s="66"/>
      <c r="F45" s="66"/>
      <c r="G45" s="68"/>
      <c r="H45" s="66"/>
      <c r="I45" s="69"/>
      <c r="J45" s="66"/>
      <c r="K45" s="70">
        <f>IF(SUM(K43:K44)&gt;0,SUM(K43:K44),0)</f>
        <v>0</v>
      </c>
      <c r="L45" s="71"/>
      <c r="M45" s="73">
        <f>IF(SUM(M43:M44)&gt;0,SUM(M43:M44),0)</f>
        <v>0</v>
      </c>
      <c r="N45" s="77">
        <f>IF(SUM(N43:N44)&gt;0,SUM(N43:N44),0)</f>
        <v>0</v>
      </c>
      <c r="O45" s="70">
        <f>IF(SUM(O43:O44)&gt;0,SUM(O43:O44),0)</f>
        <v>0</v>
      </c>
      <c r="P45" s="70" t="str">
        <f t="shared" ref="P45:AC45" si="8">IF(Durationmths&gt;AF$27,IF(SUM(P43:P44)&gt;0,SUM(P43:P44),0),"")</f>
        <v/>
      </c>
      <c r="Q45" s="70" t="str">
        <f t="shared" si="8"/>
        <v/>
      </c>
      <c r="R45" s="70" t="str">
        <f t="shared" si="8"/>
        <v/>
      </c>
      <c r="S45" s="70" t="str">
        <f t="shared" si="8"/>
        <v/>
      </c>
      <c r="T45" s="70" t="str">
        <f t="shared" si="8"/>
        <v/>
      </c>
      <c r="U45" s="70" t="str">
        <f t="shared" si="8"/>
        <v/>
      </c>
      <c r="V45" s="70" t="str">
        <f t="shared" si="8"/>
        <v/>
      </c>
      <c r="W45" s="70" t="str">
        <f t="shared" si="8"/>
        <v/>
      </c>
      <c r="X45" s="70" t="str">
        <f t="shared" si="8"/>
        <v/>
      </c>
      <c r="Y45" s="70" t="str">
        <f t="shared" si="8"/>
        <v/>
      </c>
      <c r="Z45" s="70" t="str">
        <f t="shared" si="8"/>
        <v/>
      </c>
      <c r="AA45" s="70" t="str">
        <f t="shared" si="8"/>
        <v/>
      </c>
      <c r="AB45" s="70" t="str">
        <f t="shared" si="8"/>
        <v/>
      </c>
      <c r="AC45" s="70" t="str">
        <f t="shared" si="8"/>
        <v/>
      </c>
      <c r="AD45" s="66"/>
      <c r="AE45" s="28"/>
      <c r="AF45" s="66"/>
      <c r="AG45" s="66"/>
      <c r="AH45" s="66"/>
      <c r="AI45" s="66"/>
      <c r="AJ45" s="66"/>
      <c r="AK45" s="66"/>
      <c r="AL45" s="66"/>
      <c r="AM45" s="66"/>
      <c r="AN45" s="66"/>
      <c r="AO45" s="66"/>
      <c r="AP45" s="66"/>
      <c r="AQ45" s="66"/>
      <c r="AR45" s="66"/>
      <c r="AS45" s="66"/>
      <c r="AT45" s="66"/>
      <c r="AU45" s="66"/>
      <c r="AV45" s="97"/>
      <c r="AW45" s="66"/>
      <c r="AX45" s="66"/>
      <c r="AY45" s="66"/>
      <c r="AZ45" s="66"/>
      <c r="BA45" s="66"/>
      <c r="BB45" s="66"/>
      <c r="BC45" s="66"/>
      <c r="BD45" s="66"/>
      <c r="BE45" s="66"/>
      <c r="BF45" s="66"/>
      <c r="BG45" s="66"/>
      <c r="BH45" s="66"/>
      <c r="BI45" s="66"/>
      <c r="BJ45" s="66"/>
      <c r="BK45" s="66"/>
      <c r="BL45" s="66"/>
      <c r="BM45" s="97"/>
    </row>
    <row r="46" spans="1:65" ht="15" customHeight="1" x14ac:dyDescent="0.2"/>
    <row r="47" spans="1:65" ht="15" customHeight="1" x14ac:dyDescent="0.2">
      <c r="A47" s="99" t="s">
        <v>115</v>
      </c>
    </row>
    <row r="48" spans="1:65" ht="15" customHeight="1" x14ac:dyDescent="0.2">
      <c r="A48" s="5" t="s">
        <v>188</v>
      </c>
    </row>
    <row r="49" spans="1:63" x14ac:dyDescent="0.2">
      <c r="A49" t="s">
        <v>168</v>
      </c>
      <c r="AD49" s="20"/>
      <c r="AE49" s="16"/>
    </row>
    <row r="50" spans="1:63" x14ac:dyDescent="0.2">
      <c r="A50" s="22" t="s">
        <v>89</v>
      </c>
      <c r="AD50" s="20"/>
      <c r="AE50" s="16"/>
    </row>
    <row r="51" spans="1:63" x14ac:dyDescent="0.2">
      <c r="A51" s="22" t="s">
        <v>0</v>
      </c>
      <c r="C51"/>
      <c r="D51"/>
      <c r="H51"/>
      <c r="J51"/>
      <c r="K51" s="38" t="s">
        <v>44</v>
      </c>
      <c r="L51" s="35"/>
      <c r="M51" s="38" t="s">
        <v>42</v>
      </c>
      <c r="N51" s="21" t="s">
        <v>64</v>
      </c>
      <c r="AE51" s="16"/>
      <c r="AF51" s="21" t="str">
        <f>$AF$22</f>
        <v>VALUE fac</v>
      </c>
      <c r="AG51" s="21" t="str">
        <f t="shared" ref="AG51:AT51" si="9">$AF$22</f>
        <v>VALUE fac</v>
      </c>
      <c r="AH51" s="21" t="str">
        <f t="shared" si="9"/>
        <v>VALUE fac</v>
      </c>
      <c r="AI51" s="21" t="str">
        <f t="shared" si="9"/>
        <v>VALUE fac</v>
      </c>
      <c r="AJ51" s="21" t="str">
        <f t="shared" si="9"/>
        <v>VALUE fac</v>
      </c>
      <c r="AK51" s="21" t="str">
        <f t="shared" si="9"/>
        <v>VALUE fac</v>
      </c>
      <c r="AL51" s="21" t="str">
        <f t="shared" si="9"/>
        <v>VALUE fac</v>
      </c>
      <c r="AM51" s="21" t="str">
        <f t="shared" si="9"/>
        <v>VALUE fac</v>
      </c>
      <c r="AN51" s="21" t="str">
        <f t="shared" si="9"/>
        <v>VALUE fac</v>
      </c>
      <c r="AO51" s="21" t="str">
        <f t="shared" si="9"/>
        <v>VALUE fac</v>
      </c>
      <c r="AP51" s="21" t="str">
        <f t="shared" si="9"/>
        <v>VALUE fac</v>
      </c>
      <c r="AQ51" s="21" t="str">
        <f t="shared" si="9"/>
        <v>VALUE fac</v>
      </c>
      <c r="AR51" s="21" t="str">
        <f t="shared" si="9"/>
        <v>VALUE fac</v>
      </c>
      <c r="AS51" s="21" t="str">
        <f t="shared" si="9"/>
        <v>VALUE fac</v>
      </c>
      <c r="AT51" s="21" t="str">
        <f t="shared" si="9"/>
        <v>VALUE fac</v>
      </c>
      <c r="AW51" s="21" t="str">
        <f t="shared" ref="AW51:BK51" si="10">$AW$22</f>
        <v>VALUE price</v>
      </c>
      <c r="AX51" s="21" t="str">
        <f t="shared" si="10"/>
        <v>VALUE price</v>
      </c>
      <c r="AY51" s="21" t="str">
        <f t="shared" si="10"/>
        <v>VALUE price</v>
      </c>
      <c r="AZ51" s="21" t="str">
        <f t="shared" si="10"/>
        <v>VALUE price</v>
      </c>
      <c r="BA51" s="21" t="str">
        <f t="shared" si="10"/>
        <v>VALUE price</v>
      </c>
      <c r="BB51" s="21" t="str">
        <f t="shared" si="10"/>
        <v>VALUE price</v>
      </c>
      <c r="BC51" s="21" t="str">
        <f t="shared" si="10"/>
        <v>VALUE price</v>
      </c>
      <c r="BD51" s="21" t="str">
        <f t="shared" si="10"/>
        <v>VALUE price</v>
      </c>
      <c r="BE51" s="21" t="str">
        <f t="shared" si="10"/>
        <v>VALUE price</v>
      </c>
      <c r="BF51" s="21" t="str">
        <f t="shared" si="10"/>
        <v>VALUE price</v>
      </c>
      <c r="BG51" s="21" t="str">
        <f t="shared" si="10"/>
        <v>VALUE price</v>
      </c>
      <c r="BH51" s="21" t="str">
        <f t="shared" si="10"/>
        <v>VALUE price</v>
      </c>
      <c r="BI51" s="21" t="str">
        <f t="shared" si="10"/>
        <v>VALUE price</v>
      </c>
      <c r="BJ51" s="21" t="str">
        <f t="shared" si="10"/>
        <v>VALUE price</v>
      </c>
      <c r="BK51" s="21" t="str">
        <f t="shared" si="10"/>
        <v>VALUE price</v>
      </c>
    </row>
    <row r="52" spans="1:63" x14ac:dyDescent="0.2">
      <c r="A52" s="22" t="s">
        <v>43</v>
      </c>
      <c r="AE52" s="16"/>
      <c r="AF52" s="5">
        <v>1</v>
      </c>
      <c r="AG52" s="5">
        <v>2</v>
      </c>
      <c r="AH52" s="5">
        <v>3</v>
      </c>
      <c r="AI52" s="5">
        <v>4</v>
      </c>
      <c r="AJ52" s="5">
        <v>5</v>
      </c>
      <c r="AK52" s="5">
        <v>6</v>
      </c>
      <c r="AL52" s="5">
        <v>7</v>
      </c>
      <c r="AM52" s="5">
        <v>8</v>
      </c>
      <c r="AN52" s="5">
        <v>9</v>
      </c>
      <c r="AO52" s="5">
        <v>10</v>
      </c>
      <c r="AP52" s="5">
        <v>11</v>
      </c>
      <c r="AQ52" s="5">
        <v>12</v>
      </c>
      <c r="AR52" s="5">
        <v>13</v>
      </c>
      <c r="AS52" s="5">
        <v>14</v>
      </c>
      <c r="AT52" s="5">
        <v>15</v>
      </c>
      <c r="AW52" s="5">
        <v>1</v>
      </c>
      <c r="AX52" s="5">
        <v>2</v>
      </c>
      <c r="AY52" s="5">
        <v>3</v>
      </c>
      <c r="AZ52" s="5">
        <v>4</v>
      </c>
      <c r="BA52" s="5">
        <v>5</v>
      </c>
      <c r="BB52" s="5">
        <v>6</v>
      </c>
      <c r="BC52" s="5">
        <v>7</v>
      </c>
      <c r="BD52" s="5">
        <v>8</v>
      </c>
      <c r="BE52" s="5">
        <v>9</v>
      </c>
      <c r="BF52" s="5">
        <v>10</v>
      </c>
      <c r="BG52" s="5">
        <v>11</v>
      </c>
      <c r="BH52" s="5">
        <v>12</v>
      </c>
      <c r="BI52" s="5">
        <v>13</v>
      </c>
      <c r="BJ52" s="5">
        <v>14</v>
      </c>
      <c r="BK52" s="5">
        <v>15</v>
      </c>
    </row>
    <row r="53" spans="1:63" ht="15" x14ac:dyDescent="0.25">
      <c r="A53" s="22" t="s">
        <v>70</v>
      </c>
      <c r="B53" s="1" t="s">
        <v>80</v>
      </c>
      <c r="K53" s="39">
        <v>0</v>
      </c>
      <c r="L53" s="36">
        <f>IF(K53=0,0,M53/K53)</f>
        <v>0</v>
      </c>
      <c r="M53" s="75">
        <v>0</v>
      </c>
      <c r="N53" s="74">
        <v>0</v>
      </c>
      <c r="O53" s="79">
        <f>IF($AF$20="price",AW53,AF53)</f>
        <v>0</v>
      </c>
      <c r="P53" s="110" t="str">
        <f t="shared" ref="P53:AC53" si="11">IF(Durationmths&gt;AF$27,IF($AF$20="price", AX53, AG53),"")</f>
        <v/>
      </c>
      <c r="Q53" s="110" t="str">
        <f t="shared" si="11"/>
        <v/>
      </c>
      <c r="R53" s="110" t="str">
        <f t="shared" si="11"/>
        <v/>
      </c>
      <c r="S53" s="110" t="str">
        <f t="shared" si="11"/>
        <v/>
      </c>
      <c r="T53" s="110" t="str">
        <f t="shared" si="11"/>
        <v/>
      </c>
      <c r="U53" s="110" t="str">
        <f t="shared" si="11"/>
        <v/>
      </c>
      <c r="V53" s="110" t="str">
        <f t="shared" si="11"/>
        <v/>
      </c>
      <c r="W53" s="110" t="str">
        <f t="shared" si="11"/>
        <v/>
      </c>
      <c r="X53" s="110" t="str">
        <f t="shared" si="11"/>
        <v/>
      </c>
      <c r="Y53" s="110" t="str">
        <f t="shared" si="11"/>
        <v/>
      </c>
      <c r="Z53" s="110" t="str">
        <f t="shared" si="11"/>
        <v/>
      </c>
      <c r="AA53" s="110" t="str">
        <f t="shared" si="11"/>
        <v/>
      </c>
      <c r="AB53" s="110" t="str">
        <f t="shared" si="11"/>
        <v/>
      </c>
      <c r="AC53" s="110" t="str">
        <f t="shared" si="11"/>
        <v/>
      </c>
      <c r="AD53" s="20"/>
      <c r="AE53" s="16"/>
      <c r="AF53" s="5">
        <v>0</v>
      </c>
      <c r="AG53" s="5">
        <v>0</v>
      </c>
      <c r="AH53" s="5">
        <v>0</v>
      </c>
      <c r="AI53" s="5">
        <v>0</v>
      </c>
      <c r="AJ53" s="5">
        <v>0</v>
      </c>
      <c r="AK53" s="5">
        <v>0</v>
      </c>
      <c r="AL53" s="5">
        <v>0</v>
      </c>
      <c r="AM53" s="5">
        <v>0</v>
      </c>
      <c r="AN53" s="5">
        <v>0</v>
      </c>
      <c r="AO53" s="5">
        <v>0</v>
      </c>
      <c r="AP53" s="5">
        <v>0</v>
      </c>
      <c r="AQ53" s="5">
        <v>0</v>
      </c>
      <c r="AR53" s="5">
        <v>0</v>
      </c>
      <c r="AS53" s="5">
        <v>0</v>
      </c>
      <c r="AT53" s="5">
        <v>0</v>
      </c>
      <c r="AW53" s="5">
        <v>0</v>
      </c>
      <c r="AX53" s="5">
        <v>0</v>
      </c>
      <c r="AY53" s="5">
        <v>0</v>
      </c>
      <c r="AZ53" s="5">
        <v>0</v>
      </c>
      <c r="BA53" s="5">
        <v>0</v>
      </c>
      <c r="BB53" s="5">
        <v>0</v>
      </c>
      <c r="BC53" s="5">
        <v>0</v>
      </c>
      <c r="BD53" s="5">
        <v>0</v>
      </c>
      <c r="BE53" s="5">
        <v>0</v>
      </c>
      <c r="BF53" s="5">
        <v>0</v>
      </c>
      <c r="BG53" s="5">
        <v>0</v>
      </c>
      <c r="BH53" s="5">
        <v>0</v>
      </c>
      <c r="BI53" s="5">
        <v>0</v>
      </c>
      <c r="BJ53" s="5">
        <v>0</v>
      </c>
      <c r="BK53" s="5">
        <v>0</v>
      </c>
    </row>
    <row r="54" spans="1:63" ht="15" x14ac:dyDescent="0.25">
      <c r="A54" s="22"/>
      <c r="B54" s="1"/>
      <c r="AD54" s="20"/>
      <c r="AE54" s="16"/>
    </row>
    <row r="55" spans="1:63" ht="15" x14ac:dyDescent="0.25">
      <c r="A55" s="22" t="s">
        <v>5</v>
      </c>
      <c r="B55" s="1"/>
      <c r="AD55" s="20"/>
      <c r="AE55" s="16"/>
    </row>
    <row r="56" spans="1:63" ht="15" x14ac:dyDescent="0.25">
      <c r="A56" s="98" t="s">
        <v>116</v>
      </c>
      <c r="B56" s="1"/>
      <c r="AD56" s="20"/>
      <c r="AE56" s="16"/>
    </row>
    <row r="57" spans="1:63" ht="15" x14ac:dyDescent="0.25">
      <c r="A57" s="98" t="s">
        <v>188</v>
      </c>
      <c r="B57" s="1"/>
      <c r="AD57" s="20"/>
      <c r="AE57" s="16"/>
    </row>
    <row r="58" spans="1:63" x14ac:dyDescent="0.2">
      <c r="A58" t="s">
        <v>169</v>
      </c>
      <c r="AD58" s="20"/>
      <c r="AE58" s="16"/>
    </row>
    <row r="59" spans="1:63" x14ac:dyDescent="0.2">
      <c r="A59" s="22" t="s">
        <v>89</v>
      </c>
      <c r="AD59" s="20"/>
      <c r="AE59" s="16"/>
    </row>
    <row r="60" spans="1:63" x14ac:dyDescent="0.2">
      <c r="A60" s="22" t="s">
        <v>0</v>
      </c>
      <c r="C60"/>
      <c r="D60"/>
      <c r="H60"/>
      <c r="J60"/>
      <c r="K60" s="38" t="s">
        <v>44</v>
      </c>
      <c r="L60" s="35"/>
      <c r="M60" s="38" t="s">
        <v>42</v>
      </c>
      <c r="N60" s="21" t="s">
        <v>64</v>
      </c>
      <c r="AE60" s="16"/>
      <c r="AF60" s="21" t="str">
        <f>$AF$22</f>
        <v>VALUE fac</v>
      </c>
      <c r="AG60" s="21" t="str">
        <f t="shared" ref="AG60:AT60" si="12">$AF$22</f>
        <v>VALUE fac</v>
      </c>
      <c r="AH60" s="21" t="str">
        <f t="shared" si="12"/>
        <v>VALUE fac</v>
      </c>
      <c r="AI60" s="21" t="str">
        <f t="shared" si="12"/>
        <v>VALUE fac</v>
      </c>
      <c r="AJ60" s="21" t="str">
        <f t="shared" si="12"/>
        <v>VALUE fac</v>
      </c>
      <c r="AK60" s="21" t="str">
        <f t="shared" si="12"/>
        <v>VALUE fac</v>
      </c>
      <c r="AL60" s="21" t="str">
        <f t="shared" si="12"/>
        <v>VALUE fac</v>
      </c>
      <c r="AM60" s="21" t="str">
        <f t="shared" si="12"/>
        <v>VALUE fac</v>
      </c>
      <c r="AN60" s="21" t="str">
        <f t="shared" si="12"/>
        <v>VALUE fac</v>
      </c>
      <c r="AO60" s="21" t="str">
        <f t="shared" si="12"/>
        <v>VALUE fac</v>
      </c>
      <c r="AP60" s="21" t="str">
        <f t="shared" si="12"/>
        <v>VALUE fac</v>
      </c>
      <c r="AQ60" s="21" t="str">
        <f t="shared" si="12"/>
        <v>VALUE fac</v>
      </c>
      <c r="AR60" s="21" t="str">
        <f t="shared" si="12"/>
        <v>VALUE fac</v>
      </c>
      <c r="AS60" s="21" t="str">
        <f t="shared" si="12"/>
        <v>VALUE fac</v>
      </c>
      <c r="AT60" s="21" t="str">
        <f t="shared" si="12"/>
        <v>VALUE fac</v>
      </c>
      <c r="AW60" s="21" t="str">
        <f t="shared" ref="AW60:BK60" si="13">$AW$22</f>
        <v>VALUE price</v>
      </c>
      <c r="AX60" s="21" t="str">
        <f t="shared" si="13"/>
        <v>VALUE price</v>
      </c>
      <c r="AY60" s="21" t="str">
        <f t="shared" si="13"/>
        <v>VALUE price</v>
      </c>
      <c r="AZ60" s="21" t="str">
        <f t="shared" si="13"/>
        <v>VALUE price</v>
      </c>
      <c r="BA60" s="21" t="str">
        <f t="shared" si="13"/>
        <v>VALUE price</v>
      </c>
      <c r="BB60" s="21" t="str">
        <f t="shared" si="13"/>
        <v>VALUE price</v>
      </c>
      <c r="BC60" s="21" t="str">
        <f t="shared" si="13"/>
        <v>VALUE price</v>
      </c>
      <c r="BD60" s="21" t="str">
        <f t="shared" si="13"/>
        <v>VALUE price</v>
      </c>
      <c r="BE60" s="21" t="str">
        <f t="shared" si="13"/>
        <v>VALUE price</v>
      </c>
      <c r="BF60" s="21" t="str">
        <f t="shared" si="13"/>
        <v>VALUE price</v>
      </c>
      <c r="BG60" s="21" t="str">
        <f t="shared" si="13"/>
        <v>VALUE price</v>
      </c>
      <c r="BH60" s="21" t="str">
        <f t="shared" si="13"/>
        <v>VALUE price</v>
      </c>
      <c r="BI60" s="21" t="str">
        <f t="shared" si="13"/>
        <v>VALUE price</v>
      </c>
      <c r="BJ60" s="21" t="str">
        <f t="shared" si="13"/>
        <v>VALUE price</v>
      </c>
      <c r="BK60" s="21" t="str">
        <f t="shared" si="13"/>
        <v>VALUE price</v>
      </c>
    </row>
    <row r="61" spans="1:63" x14ac:dyDescent="0.2">
      <c r="A61" s="22" t="s">
        <v>43</v>
      </c>
      <c r="AE61" s="16"/>
      <c r="AF61" s="5">
        <v>1</v>
      </c>
      <c r="AG61" s="5">
        <v>2</v>
      </c>
      <c r="AH61" s="5">
        <v>3</v>
      </c>
      <c r="AI61" s="5">
        <v>4</v>
      </c>
      <c r="AJ61" s="5">
        <v>5</v>
      </c>
      <c r="AK61" s="5">
        <v>6</v>
      </c>
      <c r="AL61" s="5">
        <v>7</v>
      </c>
      <c r="AM61" s="5">
        <v>8</v>
      </c>
      <c r="AN61" s="5">
        <v>9</v>
      </c>
      <c r="AO61" s="5">
        <v>10</v>
      </c>
      <c r="AP61" s="5">
        <v>11</v>
      </c>
      <c r="AQ61" s="5">
        <v>12</v>
      </c>
      <c r="AR61" s="5">
        <v>13</v>
      </c>
      <c r="AS61" s="5">
        <v>14</v>
      </c>
      <c r="AT61" s="5">
        <v>15</v>
      </c>
      <c r="AW61" s="5">
        <v>1</v>
      </c>
      <c r="AX61" s="5">
        <v>2</v>
      </c>
      <c r="AY61" s="5">
        <v>3</v>
      </c>
      <c r="AZ61" s="5">
        <v>4</v>
      </c>
      <c r="BA61" s="5">
        <v>5</v>
      </c>
      <c r="BB61" s="5">
        <v>6</v>
      </c>
      <c r="BC61" s="5">
        <v>7</v>
      </c>
      <c r="BD61" s="5">
        <v>8</v>
      </c>
      <c r="BE61" s="5">
        <v>9</v>
      </c>
      <c r="BF61" s="5">
        <v>10</v>
      </c>
      <c r="BG61" s="5">
        <v>11</v>
      </c>
      <c r="BH61" s="5">
        <v>12</v>
      </c>
      <c r="BI61" s="5">
        <v>13</v>
      </c>
      <c r="BJ61" s="5">
        <v>14</v>
      </c>
      <c r="BK61" s="5">
        <v>15</v>
      </c>
    </row>
    <row r="62" spans="1:63" ht="15" x14ac:dyDescent="0.25">
      <c r="A62" s="22" t="s">
        <v>70</v>
      </c>
      <c r="B62" s="1" t="s">
        <v>81</v>
      </c>
      <c r="K62" s="39">
        <v>0</v>
      </c>
      <c r="L62" s="36">
        <f>IF(K62=0,0,M62/K62)</f>
        <v>0</v>
      </c>
      <c r="M62" s="75">
        <v>0</v>
      </c>
      <c r="N62" s="74">
        <v>0</v>
      </c>
      <c r="O62" s="79">
        <f>IF($AF$20="price",AW62,AF62)</f>
        <v>0</v>
      </c>
      <c r="P62" s="110" t="str">
        <f t="shared" ref="P62:AC62" si="14">IF(Durationmths&gt;AF$27,IF($AF$20="price", AX62, AG62),"")</f>
        <v/>
      </c>
      <c r="Q62" s="110" t="str">
        <f t="shared" si="14"/>
        <v/>
      </c>
      <c r="R62" s="110" t="str">
        <f t="shared" si="14"/>
        <v/>
      </c>
      <c r="S62" s="110" t="str">
        <f t="shared" si="14"/>
        <v/>
      </c>
      <c r="T62" s="110" t="str">
        <f t="shared" si="14"/>
        <v/>
      </c>
      <c r="U62" s="110" t="str">
        <f t="shared" si="14"/>
        <v/>
      </c>
      <c r="V62" s="110" t="str">
        <f t="shared" si="14"/>
        <v/>
      </c>
      <c r="W62" s="110" t="str">
        <f t="shared" si="14"/>
        <v/>
      </c>
      <c r="X62" s="110" t="str">
        <f t="shared" si="14"/>
        <v/>
      </c>
      <c r="Y62" s="110" t="str">
        <f t="shared" si="14"/>
        <v/>
      </c>
      <c r="Z62" s="110" t="str">
        <f t="shared" si="14"/>
        <v/>
      </c>
      <c r="AA62" s="110" t="str">
        <f t="shared" si="14"/>
        <v/>
      </c>
      <c r="AB62" s="110" t="str">
        <f t="shared" si="14"/>
        <v/>
      </c>
      <c r="AC62" s="110" t="str">
        <f t="shared" si="14"/>
        <v/>
      </c>
      <c r="AD62" s="20"/>
      <c r="AE62" s="16"/>
      <c r="AF62" s="5">
        <v>0</v>
      </c>
      <c r="AG62" s="5">
        <v>0</v>
      </c>
      <c r="AH62" s="5">
        <v>0</v>
      </c>
      <c r="AI62" s="5">
        <v>0</v>
      </c>
      <c r="AJ62" s="5">
        <v>0</v>
      </c>
      <c r="AK62" s="5">
        <v>0</v>
      </c>
      <c r="AL62" s="5">
        <v>0</v>
      </c>
      <c r="AM62" s="5">
        <v>0</v>
      </c>
      <c r="AN62" s="5">
        <v>0</v>
      </c>
      <c r="AO62" s="5">
        <v>0</v>
      </c>
      <c r="AP62" s="5">
        <v>0</v>
      </c>
      <c r="AQ62" s="5">
        <v>0</v>
      </c>
      <c r="AR62" s="5">
        <v>0</v>
      </c>
      <c r="AS62" s="5">
        <v>0</v>
      </c>
      <c r="AT62" s="5">
        <v>0</v>
      </c>
      <c r="AW62" s="5">
        <v>0</v>
      </c>
      <c r="AX62" s="5">
        <v>0</v>
      </c>
      <c r="AY62" s="5">
        <v>0</v>
      </c>
      <c r="AZ62" s="5">
        <v>0</v>
      </c>
      <c r="BA62" s="5">
        <v>0</v>
      </c>
      <c r="BB62" s="5">
        <v>0</v>
      </c>
      <c r="BC62" s="5">
        <v>0</v>
      </c>
      <c r="BD62" s="5">
        <v>0</v>
      </c>
      <c r="BE62" s="5">
        <v>0</v>
      </c>
      <c r="BF62" s="5">
        <v>0</v>
      </c>
      <c r="BG62" s="5">
        <v>0</v>
      </c>
      <c r="BH62" s="5">
        <v>0</v>
      </c>
      <c r="BI62" s="5">
        <v>0</v>
      </c>
      <c r="BJ62" s="5">
        <v>0</v>
      </c>
      <c r="BK62" s="5">
        <v>0</v>
      </c>
    </row>
    <row r="63" spans="1:63" ht="15" x14ac:dyDescent="0.25">
      <c r="A63" s="22"/>
      <c r="B63" s="1"/>
      <c r="AD63" s="20"/>
      <c r="AE63" s="16"/>
    </row>
    <row r="64" spans="1:63" ht="15" x14ac:dyDescent="0.25">
      <c r="A64" s="22" t="s">
        <v>5</v>
      </c>
      <c r="B64" s="1"/>
      <c r="AD64" s="20"/>
      <c r="AE64" s="16"/>
    </row>
    <row r="65" spans="1:65" ht="15" x14ac:dyDescent="0.25">
      <c r="A65" s="98" t="s">
        <v>117</v>
      </c>
      <c r="B65" s="1"/>
      <c r="AD65" s="20"/>
      <c r="AE65" s="16"/>
    </row>
    <row r="66" spans="1:65" ht="15" x14ac:dyDescent="0.25">
      <c r="A66" s="98" t="s">
        <v>5</v>
      </c>
      <c r="B66" s="1"/>
      <c r="AD66" s="20"/>
      <c r="AE66" s="16"/>
    </row>
    <row r="67" spans="1:65" x14ac:dyDescent="0.2">
      <c r="A67" t="s">
        <v>170</v>
      </c>
      <c r="AD67" s="20"/>
      <c r="AE67" s="16"/>
    </row>
    <row r="68" spans="1:65" x14ac:dyDescent="0.2">
      <c r="A68" s="22" t="s">
        <v>89</v>
      </c>
      <c r="AD68" s="20"/>
      <c r="AE68" s="16"/>
    </row>
    <row r="69" spans="1:65" x14ac:dyDescent="0.2">
      <c r="A69" s="22" t="s">
        <v>0</v>
      </c>
      <c r="C69"/>
      <c r="D69"/>
      <c r="H69"/>
      <c r="J69"/>
      <c r="K69" s="38" t="s">
        <v>44</v>
      </c>
      <c r="L69" s="35"/>
      <c r="M69" s="38" t="s">
        <v>42</v>
      </c>
      <c r="N69" s="21" t="s">
        <v>64</v>
      </c>
      <c r="AE69" s="16"/>
      <c r="AF69" s="21" t="str">
        <f>$AF$22</f>
        <v>VALUE fac</v>
      </c>
      <c r="AG69" s="21" t="str">
        <f t="shared" ref="AG69:AT69" si="15">$AF$22</f>
        <v>VALUE fac</v>
      </c>
      <c r="AH69" s="21" t="str">
        <f t="shared" si="15"/>
        <v>VALUE fac</v>
      </c>
      <c r="AI69" s="21" t="str">
        <f t="shared" si="15"/>
        <v>VALUE fac</v>
      </c>
      <c r="AJ69" s="21" t="str">
        <f t="shared" si="15"/>
        <v>VALUE fac</v>
      </c>
      <c r="AK69" s="21" t="str">
        <f t="shared" si="15"/>
        <v>VALUE fac</v>
      </c>
      <c r="AL69" s="21" t="str">
        <f t="shared" si="15"/>
        <v>VALUE fac</v>
      </c>
      <c r="AM69" s="21" t="str">
        <f t="shared" si="15"/>
        <v>VALUE fac</v>
      </c>
      <c r="AN69" s="21" t="str">
        <f t="shared" si="15"/>
        <v>VALUE fac</v>
      </c>
      <c r="AO69" s="21" t="str">
        <f t="shared" si="15"/>
        <v>VALUE fac</v>
      </c>
      <c r="AP69" s="21" t="str">
        <f t="shared" si="15"/>
        <v>VALUE fac</v>
      </c>
      <c r="AQ69" s="21" t="str">
        <f t="shared" si="15"/>
        <v>VALUE fac</v>
      </c>
      <c r="AR69" s="21" t="str">
        <f t="shared" si="15"/>
        <v>VALUE fac</v>
      </c>
      <c r="AS69" s="21" t="str">
        <f>$AF$22</f>
        <v>VALUE fac</v>
      </c>
      <c r="AT69" s="21" t="str">
        <f t="shared" si="15"/>
        <v>VALUE fac</v>
      </c>
      <c r="AW69" s="21" t="str">
        <f t="shared" ref="AW69:BK69" si="16">$AW$22</f>
        <v>VALUE price</v>
      </c>
      <c r="AX69" s="21" t="str">
        <f t="shared" si="16"/>
        <v>VALUE price</v>
      </c>
      <c r="AY69" s="21" t="str">
        <f t="shared" si="16"/>
        <v>VALUE price</v>
      </c>
      <c r="AZ69" s="21" t="str">
        <f t="shared" si="16"/>
        <v>VALUE price</v>
      </c>
      <c r="BA69" s="21" t="str">
        <f t="shared" si="16"/>
        <v>VALUE price</v>
      </c>
      <c r="BB69" s="21" t="str">
        <f t="shared" si="16"/>
        <v>VALUE price</v>
      </c>
      <c r="BC69" s="21" t="str">
        <f t="shared" si="16"/>
        <v>VALUE price</v>
      </c>
      <c r="BD69" s="21" t="str">
        <f t="shared" si="16"/>
        <v>VALUE price</v>
      </c>
      <c r="BE69" s="21" t="str">
        <f t="shared" si="16"/>
        <v>VALUE price</v>
      </c>
      <c r="BF69" s="21" t="str">
        <f t="shared" si="16"/>
        <v>VALUE price</v>
      </c>
      <c r="BG69" s="21" t="str">
        <f t="shared" si="16"/>
        <v>VALUE price</v>
      </c>
      <c r="BH69" s="21" t="str">
        <f t="shared" si="16"/>
        <v>VALUE price</v>
      </c>
      <c r="BI69" s="21" t="str">
        <f t="shared" si="16"/>
        <v>VALUE price</v>
      </c>
      <c r="BJ69" s="21" t="str">
        <f t="shared" si="16"/>
        <v>VALUE price</v>
      </c>
      <c r="BK69" s="21" t="str">
        <f t="shared" si="16"/>
        <v>VALUE price</v>
      </c>
    </row>
    <row r="70" spans="1:65" x14ac:dyDescent="0.2">
      <c r="A70" s="22" t="s">
        <v>43</v>
      </c>
      <c r="AE70" s="16"/>
      <c r="AF70" s="5">
        <v>1</v>
      </c>
      <c r="AG70" s="5">
        <v>2</v>
      </c>
      <c r="AH70" s="5">
        <v>3</v>
      </c>
      <c r="AI70" s="5">
        <v>4</v>
      </c>
      <c r="AJ70" s="5">
        <v>5</v>
      </c>
      <c r="AK70" s="5">
        <v>6</v>
      </c>
      <c r="AL70" s="5">
        <v>7</v>
      </c>
      <c r="AM70" s="5">
        <v>8</v>
      </c>
      <c r="AN70" s="5">
        <v>9</v>
      </c>
      <c r="AO70" s="5">
        <v>10</v>
      </c>
      <c r="AP70" s="5">
        <v>11</v>
      </c>
      <c r="AQ70" s="5">
        <v>12</v>
      </c>
      <c r="AR70" s="5">
        <v>13</v>
      </c>
      <c r="AS70" s="5">
        <v>14</v>
      </c>
      <c r="AT70" s="5">
        <v>15</v>
      </c>
      <c r="AW70" s="5">
        <v>1</v>
      </c>
      <c r="AX70" s="5">
        <v>2</v>
      </c>
      <c r="AY70" s="5">
        <v>3</v>
      </c>
      <c r="AZ70" s="5">
        <v>4</v>
      </c>
      <c r="BA70" s="5">
        <v>5</v>
      </c>
      <c r="BB70" s="5">
        <v>6</v>
      </c>
      <c r="BC70" s="5">
        <v>7</v>
      </c>
      <c r="BD70" s="5">
        <v>8</v>
      </c>
      <c r="BE70" s="5">
        <v>9</v>
      </c>
      <c r="BF70" s="5">
        <v>10</v>
      </c>
      <c r="BG70" s="5">
        <v>11</v>
      </c>
      <c r="BH70" s="5">
        <v>12</v>
      </c>
      <c r="BI70" s="5">
        <v>13</v>
      </c>
      <c r="BJ70" s="5">
        <v>14</v>
      </c>
      <c r="BK70" s="5">
        <v>15</v>
      </c>
    </row>
    <row r="71" spans="1:65" ht="15" x14ac:dyDescent="0.25">
      <c r="A71" s="22" t="s">
        <v>70</v>
      </c>
      <c r="B71" s="1" t="s">
        <v>47</v>
      </c>
      <c r="K71" s="39">
        <v>0</v>
      </c>
      <c r="L71" s="36">
        <f>IF(K71=0,0,M71/K71)</f>
        <v>0</v>
      </c>
      <c r="M71" s="75">
        <v>0</v>
      </c>
      <c r="N71" s="74">
        <v>0</v>
      </c>
      <c r="O71" s="79">
        <f>IF($AF$20="price",AW71,AF71)</f>
        <v>0</v>
      </c>
      <c r="P71" s="110" t="str">
        <f t="shared" ref="P71:AC71" si="17">IF(Durationmths&gt;AF$27,IF($AF$20="price", AX71, AG71),"")</f>
        <v/>
      </c>
      <c r="Q71" s="110" t="str">
        <f t="shared" si="17"/>
        <v/>
      </c>
      <c r="R71" s="110" t="str">
        <f t="shared" si="17"/>
        <v/>
      </c>
      <c r="S71" s="110" t="str">
        <f t="shared" si="17"/>
        <v/>
      </c>
      <c r="T71" s="110" t="str">
        <f t="shared" si="17"/>
        <v/>
      </c>
      <c r="U71" s="110" t="str">
        <f t="shared" si="17"/>
        <v/>
      </c>
      <c r="V71" s="110" t="str">
        <f t="shared" si="17"/>
        <v/>
      </c>
      <c r="W71" s="110" t="str">
        <f t="shared" si="17"/>
        <v/>
      </c>
      <c r="X71" s="110" t="str">
        <f t="shared" si="17"/>
        <v/>
      </c>
      <c r="Y71" s="110" t="str">
        <f t="shared" si="17"/>
        <v/>
      </c>
      <c r="Z71" s="110" t="str">
        <f t="shared" si="17"/>
        <v/>
      </c>
      <c r="AA71" s="110" t="str">
        <f t="shared" si="17"/>
        <v/>
      </c>
      <c r="AB71" s="110" t="str">
        <f t="shared" si="17"/>
        <v/>
      </c>
      <c r="AC71" s="110" t="str">
        <f t="shared" si="17"/>
        <v/>
      </c>
      <c r="AD71" s="20"/>
      <c r="AE71" s="16"/>
      <c r="AF71" s="5">
        <v>0</v>
      </c>
      <c r="AG71" s="5">
        <v>0</v>
      </c>
      <c r="AH71" s="5">
        <v>0</v>
      </c>
      <c r="AI71" s="5">
        <v>0</v>
      </c>
      <c r="AJ71" s="5">
        <v>0</v>
      </c>
      <c r="AK71" s="5">
        <v>0</v>
      </c>
      <c r="AL71" s="5">
        <v>0</v>
      </c>
      <c r="AM71" s="5">
        <v>0</v>
      </c>
      <c r="AN71" s="5">
        <v>0</v>
      </c>
      <c r="AO71" s="5">
        <v>0</v>
      </c>
      <c r="AP71" s="5">
        <v>0</v>
      </c>
      <c r="AQ71" s="5">
        <v>0</v>
      </c>
      <c r="AR71" s="5">
        <v>0</v>
      </c>
      <c r="AS71" s="5">
        <v>0</v>
      </c>
      <c r="AT71" s="5">
        <v>0</v>
      </c>
      <c r="AW71" s="5">
        <v>0</v>
      </c>
      <c r="AX71" s="5">
        <v>0</v>
      </c>
      <c r="AY71" s="5">
        <v>0</v>
      </c>
      <c r="AZ71" s="5">
        <v>0</v>
      </c>
      <c r="BA71" s="5">
        <v>0</v>
      </c>
      <c r="BB71" s="5">
        <v>0</v>
      </c>
      <c r="BC71" s="5">
        <v>0</v>
      </c>
      <c r="BD71" s="5">
        <v>0</v>
      </c>
      <c r="BE71" s="5">
        <v>0</v>
      </c>
      <c r="BF71" s="5">
        <v>0</v>
      </c>
      <c r="BG71" s="5">
        <v>0</v>
      </c>
      <c r="BH71" s="5">
        <v>0</v>
      </c>
      <c r="BI71" s="5">
        <v>0</v>
      </c>
      <c r="BJ71" s="5">
        <v>0</v>
      </c>
      <c r="BK71" s="5">
        <v>0</v>
      </c>
    </row>
    <row r="72" spans="1:65" ht="15" x14ac:dyDescent="0.25">
      <c r="A72" s="22"/>
      <c r="B72" s="1"/>
      <c r="M72" s="75"/>
      <c r="N72" s="74"/>
      <c r="AD72" s="20"/>
      <c r="AE72" s="16"/>
    </row>
    <row r="73" spans="1:65" s="29" customFormat="1" ht="15" customHeight="1" x14ac:dyDescent="0.25">
      <c r="A73" s="46"/>
      <c r="B73" s="4"/>
      <c r="C73" s="12"/>
      <c r="D73" s="12"/>
      <c r="E73" s="1"/>
      <c r="F73" s="1"/>
      <c r="G73" s="26"/>
      <c r="H73" s="1"/>
      <c r="I73" s="27"/>
      <c r="J73" s="1"/>
      <c r="K73" s="40"/>
      <c r="L73" s="37"/>
      <c r="M73" s="40"/>
      <c r="N73" s="19"/>
      <c r="O73" s="40"/>
      <c r="P73" s="40"/>
      <c r="Q73" s="40"/>
      <c r="R73" s="40"/>
      <c r="S73" s="40"/>
      <c r="T73" s="40"/>
      <c r="U73" s="40"/>
      <c r="V73" s="40"/>
      <c r="W73" s="40"/>
      <c r="X73" s="40"/>
      <c r="Y73" s="40"/>
      <c r="Z73" s="40"/>
      <c r="AA73" s="40"/>
      <c r="AB73" s="40"/>
      <c r="AC73" s="40"/>
      <c r="AD73" s="1"/>
      <c r="AE73" s="28"/>
      <c r="AF73" s="1"/>
      <c r="AG73" s="1"/>
      <c r="AH73" s="1"/>
      <c r="AI73" s="1"/>
      <c r="AJ73" s="1"/>
      <c r="AK73" s="1"/>
      <c r="AL73" s="1"/>
      <c r="AM73" s="1"/>
      <c r="AN73" s="1"/>
      <c r="AO73" s="1"/>
      <c r="AP73" s="1"/>
      <c r="AQ73" s="1"/>
      <c r="AR73" s="1"/>
      <c r="AS73" s="1"/>
      <c r="AT73" s="1"/>
      <c r="AU73" s="1"/>
      <c r="AV73" s="97"/>
      <c r="AW73" s="1"/>
      <c r="AX73" s="1"/>
      <c r="AY73" s="1"/>
      <c r="AZ73" s="1"/>
      <c r="BA73" s="1"/>
      <c r="BB73" s="1"/>
      <c r="BC73" s="1"/>
      <c r="BD73" s="1"/>
      <c r="BE73" s="1"/>
      <c r="BF73" s="1"/>
      <c r="BG73" s="1"/>
      <c r="BH73" s="1"/>
      <c r="BI73" s="1"/>
      <c r="BJ73" s="1"/>
      <c r="BK73" s="1"/>
      <c r="BL73" s="1"/>
      <c r="BM73" s="97"/>
    </row>
    <row r="74" spans="1:65" s="29" customFormat="1" ht="15" customHeight="1" x14ac:dyDescent="0.25">
      <c r="A74" s="100" t="s">
        <v>118</v>
      </c>
      <c r="B74" s="4"/>
      <c r="C74" s="12"/>
      <c r="D74" s="12"/>
      <c r="E74" s="1"/>
      <c r="F74" s="1"/>
      <c r="G74" s="26"/>
      <c r="H74" s="1"/>
      <c r="I74" s="27"/>
      <c r="J74" s="1"/>
      <c r="K74" s="40"/>
      <c r="L74" s="37"/>
      <c r="M74" s="40"/>
      <c r="N74" s="19"/>
      <c r="O74" s="40"/>
      <c r="P74" s="40"/>
      <c r="Q74" s="40"/>
      <c r="R74" s="40"/>
      <c r="S74" s="40"/>
      <c r="T74" s="40"/>
      <c r="U74" s="40"/>
      <c r="V74" s="40"/>
      <c r="W74" s="40"/>
      <c r="X74" s="40"/>
      <c r="Y74" s="40"/>
      <c r="Z74" s="40"/>
      <c r="AA74" s="40"/>
      <c r="AB74" s="40"/>
      <c r="AC74" s="40"/>
      <c r="AD74" s="1"/>
      <c r="AE74" s="28"/>
      <c r="AF74" s="1"/>
      <c r="AG74" s="1"/>
      <c r="AH74" s="1"/>
      <c r="AI74" s="1"/>
      <c r="AJ74" s="1"/>
      <c r="AK74" s="1"/>
      <c r="AL74" s="1"/>
      <c r="AM74" s="1"/>
      <c r="AN74" s="1"/>
      <c r="AO74" s="1"/>
      <c r="AP74" s="1"/>
      <c r="AQ74" s="1"/>
      <c r="AR74" s="1"/>
      <c r="AS74" s="1"/>
      <c r="AT74" s="1"/>
      <c r="AU74" s="1"/>
      <c r="AV74" s="97"/>
      <c r="AW74" s="1"/>
      <c r="AX74" s="1"/>
      <c r="AY74" s="1"/>
      <c r="AZ74" s="1"/>
      <c r="BA74" s="1"/>
      <c r="BB74" s="1"/>
      <c r="BC74" s="1"/>
      <c r="BD74" s="1"/>
      <c r="BE74" s="1"/>
      <c r="BF74" s="1"/>
      <c r="BG74" s="1"/>
      <c r="BH74" s="1"/>
      <c r="BI74" s="1"/>
      <c r="BJ74" s="1"/>
      <c r="BK74" s="1"/>
      <c r="BL74" s="1"/>
      <c r="BM74" s="97"/>
    </row>
    <row r="75" spans="1:65" s="4" customFormat="1" ht="15" customHeight="1" x14ac:dyDescent="0.25">
      <c r="A75" t="s">
        <v>171</v>
      </c>
      <c r="B75" s="1"/>
      <c r="C75" s="12"/>
      <c r="D75" s="5"/>
      <c r="E75" s="5"/>
      <c r="F75" s="5"/>
      <c r="G75" s="2"/>
      <c r="H75" s="5"/>
      <c r="I75" s="7"/>
      <c r="J75" s="5"/>
      <c r="K75" s="39"/>
      <c r="L75" s="36"/>
      <c r="M75" s="79"/>
      <c r="N75" s="74"/>
      <c r="O75" s="39"/>
      <c r="P75" s="39"/>
      <c r="Q75" s="39"/>
      <c r="R75" s="39"/>
      <c r="S75" s="39"/>
      <c r="T75" s="39"/>
      <c r="U75" s="39"/>
      <c r="V75" s="39"/>
      <c r="W75" s="39"/>
      <c r="X75" s="39"/>
      <c r="Y75" s="39"/>
      <c r="Z75" s="39"/>
      <c r="AA75" s="39"/>
      <c r="AB75" s="39"/>
      <c r="AC75" s="39"/>
      <c r="AD75" s="14"/>
      <c r="AE75" s="16"/>
      <c r="AF75" s="14"/>
      <c r="AG75" s="14"/>
      <c r="AH75" s="14"/>
      <c r="AI75" s="14"/>
      <c r="AJ75" s="14"/>
      <c r="AK75" s="14"/>
      <c r="AL75" s="14"/>
      <c r="AM75" s="14"/>
      <c r="AN75" s="14"/>
      <c r="AO75" s="14"/>
      <c r="AP75" s="14"/>
      <c r="AQ75" s="14"/>
      <c r="AR75" s="14"/>
      <c r="AS75" s="14"/>
      <c r="AT75" s="14"/>
      <c r="AU75" s="5"/>
      <c r="AV75" s="95"/>
      <c r="AW75" s="14"/>
      <c r="AX75" s="14"/>
      <c r="AY75" s="14"/>
      <c r="AZ75" s="14"/>
      <c r="BA75" s="14"/>
      <c r="BB75" s="14"/>
      <c r="BC75" s="14"/>
      <c r="BD75" s="14"/>
      <c r="BE75" s="14"/>
      <c r="BF75" s="14"/>
      <c r="BG75" s="14"/>
      <c r="BH75" s="14"/>
      <c r="BI75" s="14"/>
      <c r="BJ75" s="14"/>
      <c r="BK75" s="14"/>
      <c r="BL75" s="5"/>
      <c r="BM75" s="95"/>
    </row>
    <row r="76" spans="1:65" s="4" customFormat="1" ht="15" customHeight="1" x14ac:dyDescent="0.25">
      <c r="A76" s="22" t="s">
        <v>89</v>
      </c>
      <c r="B76" s="1"/>
      <c r="C76" s="12"/>
      <c r="D76" s="5"/>
      <c r="E76" s="5"/>
      <c r="F76" s="5"/>
      <c r="G76" s="2"/>
      <c r="H76" s="5"/>
      <c r="I76" s="7"/>
      <c r="J76" s="5"/>
      <c r="K76" s="39"/>
      <c r="L76" s="36"/>
      <c r="M76" s="79"/>
      <c r="N76" s="74"/>
      <c r="O76" s="39"/>
      <c r="P76" s="39"/>
      <c r="Q76" s="39"/>
      <c r="R76" s="39"/>
      <c r="S76" s="39"/>
      <c r="T76" s="39"/>
      <c r="U76" s="39"/>
      <c r="V76" s="39"/>
      <c r="W76" s="39"/>
      <c r="X76" s="39"/>
      <c r="Y76" s="39"/>
      <c r="Z76" s="39"/>
      <c r="AA76" s="39"/>
      <c r="AB76" s="39"/>
      <c r="AC76" s="39"/>
      <c r="AD76" s="14"/>
      <c r="AE76" s="16"/>
      <c r="AF76" s="14"/>
      <c r="AG76" s="14"/>
      <c r="AH76" s="14"/>
      <c r="AI76" s="14"/>
      <c r="AJ76" s="14"/>
      <c r="AK76" s="14"/>
      <c r="AL76" s="14"/>
      <c r="AM76" s="14"/>
      <c r="AN76" s="14"/>
      <c r="AO76" s="14"/>
      <c r="AP76" s="14"/>
      <c r="AQ76" s="14"/>
      <c r="AR76" s="14"/>
      <c r="AS76" s="14"/>
      <c r="AT76" s="14"/>
      <c r="AU76" s="5"/>
      <c r="AV76" s="95"/>
      <c r="AW76" s="14"/>
      <c r="AX76" s="14"/>
      <c r="AY76" s="14"/>
      <c r="AZ76" s="14"/>
      <c r="BA76" s="14"/>
      <c r="BB76" s="14"/>
      <c r="BC76" s="14"/>
      <c r="BD76" s="14"/>
      <c r="BE76" s="14"/>
      <c r="BF76" s="14"/>
      <c r="BG76" s="14"/>
      <c r="BH76" s="14"/>
      <c r="BI76" s="14"/>
      <c r="BJ76" s="14"/>
      <c r="BK76" s="14"/>
      <c r="BL76" s="5"/>
      <c r="BM76" s="95"/>
    </row>
    <row r="77" spans="1:65" x14ac:dyDescent="0.2">
      <c r="A77" s="22" t="s">
        <v>0</v>
      </c>
      <c r="C77"/>
      <c r="D77"/>
      <c r="H77"/>
      <c r="J77"/>
      <c r="K77" s="38"/>
      <c r="L77" s="35"/>
      <c r="M77" s="38" t="s">
        <v>42</v>
      </c>
      <c r="N77" s="21" t="s">
        <v>64</v>
      </c>
      <c r="AE77" s="16"/>
      <c r="AF77" s="21"/>
      <c r="AG77" s="21"/>
      <c r="AH77" s="21"/>
      <c r="AI77" s="21"/>
      <c r="AJ77" s="21"/>
      <c r="AK77" s="21"/>
      <c r="AL77" s="21"/>
      <c r="AM77" s="21"/>
      <c r="AN77" s="21"/>
      <c r="AO77" s="21"/>
      <c r="AP77" s="21"/>
      <c r="AQ77" s="21"/>
      <c r="AR77" s="21"/>
      <c r="AS77" s="21"/>
      <c r="AT77" s="21"/>
      <c r="AW77" s="21" t="str">
        <f>$AW$22</f>
        <v>VALUE price</v>
      </c>
      <c r="AX77" s="21" t="str">
        <f t="shared" ref="AX77:BK77" si="18">$AW$22</f>
        <v>VALUE price</v>
      </c>
      <c r="AY77" s="21" t="str">
        <f t="shared" si="18"/>
        <v>VALUE price</v>
      </c>
      <c r="AZ77" s="21" t="str">
        <f t="shared" si="18"/>
        <v>VALUE price</v>
      </c>
      <c r="BA77" s="21" t="str">
        <f t="shared" si="18"/>
        <v>VALUE price</v>
      </c>
      <c r="BB77" s="21" t="str">
        <f t="shared" si="18"/>
        <v>VALUE price</v>
      </c>
      <c r="BC77" s="21" t="str">
        <f t="shared" si="18"/>
        <v>VALUE price</v>
      </c>
      <c r="BD77" s="21" t="str">
        <f t="shared" si="18"/>
        <v>VALUE price</v>
      </c>
      <c r="BE77" s="21" t="str">
        <f t="shared" si="18"/>
        <v>VALUE price</v>
      </c>
      <c r="BF77" s="21" t="str">
        <f>$AW$22</f>
        <v>VALUE price</v>
      </c>
      <c r="BG77" s="21" t="str">
        <f t="shared" si="18"/>
        <v>VALUE price</v>
      </c>
      <c r="BH77" s="21" t="str">
        <f t="shared" si="18"/>
        <v>VALUE price</v>
      </c>
      <c r="BI77" s="21" t="str">
        <f t="shared" si="18"/>
        <v>VALUE price</v>
      </c>
      <c r="BJ77" s="21" t="str">
        <f t="shared" si="18"/>
        <v>VALUE price</v>
      </c>
      <c r="BK77" s="21" t="str">
        <f t="shared" si="18"/>
        <v>VALUE price</v>
      </c>
    </row>
    <row r="78" spans="1:65" x14ac:dyDescent="0.2">
      <c r="A78" s="22" t="s">
        <v>43</v>
      </c>
      <c r="AE78" s="16"/>
      <c r="AW78" s="5">
        <v>1</v>
      </c>
      <c r="AX78" s="5">
        <v>2</v>
      </c>
      <c r="AY78" s="5">
        <v>3</v>
      </c>
      <c r="AZ78" s="5">
        <v>4</v>
      </c>
      <c r="BA78" s="5">
        <v>5</v>
      </c>
      <c r="BB78" s="5">
        <v>6</v>
      </c>
      <c r="BC78" s="5">
        <v>7</v>
      </c>
      <c r="BD78" s="5">
        <v>8</v>
      </c>
      <c r="BE78" s="5">
        <v>9</v>
      </c>
      <c r="BF78" s="5">
        <v>10</v>
      </c>
      <c r="BG78" s="5">
        <v>11</v>
      </c>
      <c r="BH78" s="5">
        <v>12</v>
      </c>
      <c r="BI78" s="5">
        <v>13</v>
      </c>
      <c r="BJ78" s="5">
        <v>14</v>
      </c>
      <c r="BK78" s="5">
        <v>15</v>
      </c>
    </row>
    <row r="79" spans="1:65" ht="15" x14ac:dyDescent="0.25">
      <c r="A79" s="22" t="s">
        <v>70</v>
      </c>
      <c r="B79" s="1" t="s">
        <v>87</v>
      </c>
      <c r="M79" s="75">
        <v>0</v>
      </c>
      <c r="N79" s="74">
        <v>0</v>
      </c>
      <c r="O79" s="79" t="str">
        <f>IF($AF$20="price", AW79, "")</f>
        <v/>
      </c>
      <c r="P79" s="110" t="str">
        <f t="shared" ref="P79:AC79" si="19">IF(Durationmths&gt;AF$27,IF($AF$20="price", AX79, ""),"")</f>
        <v/>
      </c>
      <c r="Q79" s="110" t="str">
        <f t="shared" si="19"/>
        <v/>
      </c>
      <c r="R79" s="110" t="str">
        <f t="shared" si="19"/>
        <v/>
      </c>
      <c r="S79" s="110" t="str">
        <f t="shared" si="19"/>
        <v/>
      </c>
      <c r="T79" s="110" t="str">
        <f t="shared" si="19"/>
        <v/>
      </c>
      <c r="U79" s="110" t="str">
        <f t="shared" si="19"/>
        <v/>
      </c>
      <c r="V79" s="110" t="str">
        <f t="shared" si="19"/>
        <v/>
      </c>
      <c r="W79" s="110" t="str">
        <f t="shared" si="19"/>
        <v/>
      </c>
      <c r="X79" s="110" t="str">
        <f t="shared" si="19"/>
        <v/>
      </c>
      <c r="Y79" s="110" t="str">
        <f t="shared" si="19"/>
        <v/>
      </c>
      <c r="Z79" s="110" t="str">
        <f t="shared" si="19"/>
        <v/>
      </c>
      <c r="AA79" s="110" t="str">
        <f t="shared" si="19"/>
        <v/>
      </c>
      <c r="AB79" s="110" t="str">
        <f t="shared" si="19"/>
        <v/>
      </c>
      <c r="AC79" s="110" t="str">
        <f t="shared" si="19"/>
        <v/>
      </c>
      <c r="AD79" s="20"/>
      <c r="AE79" s="16"/>
      <c r="AW79" s="5">
        <v>0</v>
      </c>
      <c r="AX79" s="5">
        <v>0</v>
      </c>
      <c r="AY79" s="5">
        <v>0</v>
      </c>
      <c r="AZ79" s="5">
        <v>0</v>
      </c>
      <c r="BA79" s="5">
        <v>0</v>
      </c>
      <c r="BB79" s="5">
        <v>0</v>
      </c>
      <c r="BC79" s="5">
        <v>0</v>
      </c>
      <c r="BD79" s="5">
        <v>0</v>
      </c>
      <c r="BE79" s="5">
        <v>0</v>
      </c>
      <c r="BF79" s="5">
        <v>0</v>
      </c>
      <c r="BG79" s="5">
        <v>0</v>
      </c>
      <c r="BH79" s="5">
        <v>0</v>
      </c>
      <c r="BI79" s="5">
        <v>0</v>
      </c>
      <c r="BJ79" s="5">
        <v>0</v>
      </c>
      <c r="BK79" s="5">
        <v>0</v>
      </c>
    </row>
    <row r="80" spans="1:65" s="4" customFormat="1" ht="12.75" customHeight="1" x14ac:dyDescent="0.25">
      <c r="A80" s="46"/>
      <c r="B80" s="1"/>
      <c r="C80" s="12"/>
      <c r="D80" s="5"/>
      <c r="E80" s="5"/>
      <c r="F80" s="5"/>
      <c r="G80" s="2"/>
      <c r="H80" s="5"/>
      <c r="I80" s="7"/>
      <c r="J80" s="5"/>
      <c r="K80" s="39"/>
      <c r="L80" s="36"/>
      <c r="M80" s="79"/>
      <c r="N80" s="74"/>
      <c r="O80" s="39"/>
      <c r="P80" s="39"/>
      <c r="Q80" s="39"/>
      <c r="R80" s="39"/>
      <c r="S80" s="39"/>
      <c r="T80" s="39"/>
      <c r="U80" s="39"/>
      <c r="V80" s="39"/>
      <c r="W80" s="39"/>
      <c r="X80" s="39"/>
      <c r="Y80" s="39"/>
      <c r="Z80" s="39"/>
      <c r="AA80" s="39"/>
      <c r="AB80" s="39"/>
      <c r="AC80" s="39"/>
      <c r="AD80" s="14"/>
      <c r="AE80" s="16"/>
      <c r="AF80" s="14"/>
      <c r="AG80" s="14"/>
      <c r="AH80" s="14"/>
      <c r="AI80" s="14"/>
      <c r="AJ80" s="14"/>
      <c r="AK80" s="14"/>
      <c r="AL80" s="14"/>
      <c r="AM80" s="14"/>
      <c r="AN80" s="14"/>
      <c r="AO80" s="14"/>
      <c r="AP80" s="14"/>
      <c r="AQ80" s="14"/>
      <c r="AR80" s="14"/>
      <c r="AS80" s="14"/>
      <c r="AT80" s="14"/>
      <c r="AU80" s="5"/>
      <c r="AV80" s="95"/>
      <c r="AW80" s="14"/>
      <c r="AX80" s="14"/>
      <c r="AY80" s="14"/>
      <c r="AZ80" s="14"/>
      <c r="BA80" s="14"/>
      <c r="BB80" s="14"/>
      <c r="BC80" s="14"/>
      <c r="BD80" s="14"/>
      <c r="BE80" s="14"/>
      <c r="BF80" s="14"/>
      <c r="BG80" s="14"/>
      <c r="BH80" s="14"/>
      <c r="BI80" s="14"/>
      <c r="BJ80" s="14"/>
      <c r="BK80" s="14"/>
      <c r="BL80" s="5"/>
      <c r="BM80" s="95"/>
    </row>
    <row r="81" spans="1:65" s="4" customFormat="1" ht="12.75" customHeight="1" x14ac:dyDescent="0.25">
      <c r="A81" s="46"/>
      <c r="B81" s="1"/>
      <c r="C81" s="12"/>
      <c r="D81" s="5"/>
      <c r="E81" s="5"/>
      <c r="F81" s="5"/>
      <c r="G81" s="2"/>
      <c r="H81" s="5"/>
      <c r="I81" s="7"/>
      <c r="J81" s="5"/>
      <c r="K81" s="39"/>
      <c r="L81" s="36"/>
      <c r="M81" s="79"/>
      <c r="N81" s="74"/>
      <c r="O81" s="39"/>
      <c r="P81" s="39"/>
      <c r="Q81" s="39"/>
      <c r="R81" s="39"/>
      <c r="S81" s="39"/>
      <c r="T81" s="39"/>
      <c r="U81" s="39"/>
      <c r="V81" s="39"/>
      <c r="W81" s="39"/>
      <c r="X81" s="39"/>
      <c r="Y81" s="39"/>
      <c r="Z81" s="39"/>
      <c r="AA81" s="39"/>
      <c r="AB81" s="39"/>
      <c r="AC81" s="39"/>
      <c r="AD81" s="14"/>
      <c r="AE81" s="16"/>
      <c r="AF81" s="14"/>
      <c r="AG81" s="14"/>
      <c r="AH81" s="14"/>
      <c r="AI81" s="14"/>
      <c r="AJ81" s="14"/>
      <c r="AK81" s="14"/>
      <c r="AL81" s="14"/>
      <c r="AM81" s="14"/>
      <c r="AN81" s="14"/>
      <c r="AO81" s="14"/>
      <c r="AP81" s="14"/>
      <c r="AQ81" s="14"/>
      <c r="AR81" s="14"/>
      <c r="AS81" s="14"/>
      <c r="AT81" s="14"/>
      <c r="AU81" s="5"/>
      <c r="AV81" s="95"/>
      <c r="AW81" s="14"/>
      <c r="AX81" s="14"/>
      <c r="AY81" s="14"/>
      <c r="AZ81" s="14"/>
      <c r="BA81" s="14"/>
      <c r="BB81" s="14"/>
      <c r="BC81" s="14"/>
      <c r="BD81" s="14"/>
      <c r="BE81" s="14"/>
      <c r="BF81" s="14"/>
      <c r="BG81" s="14"/>
      <c r="BH81" s="14"/>
      <c r="BI81" s="14"/>
      <c r="BJ81" s="14"/>
      <c r="BK81" s="14"/>
      <c r="BL81" s="5"/>
      <c r="BM81" s="95"/>
    </row>
    <row r="82" spans="1:65" s="29" customFormat="1" ht="12.75" customHeight="1" x14ac:dyDescent="0.25">
      <c r="A82" s="24"/>
      <c r="B82" s="1"/>
      <c r="C82" s="25"/>
      <c r="D82" s="1"/>
      <c r="E82" s="1"/>
      <c r="F82" s="1"/>
      <c r="G82" s="26"/>
      <c r="H82" s="1"/>
      <c r="I82" s="27"/>
      <c r="J82" s="1"/>
      <c r="K82" s="40"/>
      <c r="L82" s="37"/>
      <c r="M82" s="40"/>
      <c r="N82" s="19"/>
      <c r="O82" s="40"/>
      <c r="P82" s="40"/>
      <c r="Q82" s="40"/>
      <c r="R82" s="40"/>
      <c r="S82" s="40"/>
      <c r="T82" s="40"/>
      <c r="U82" s="40"/>
      <c r="V82" s="40"/>
      <c r="W82" s="40"/>
      <c r="X82" s="40"/>
      <c r="Y82" s="40"/>
      <c r="Z82" s="40"/>
      <c r="AA82" s="40"/>
      <c r="AB82" s="40"/>
      <c r="AC82" s="40"/>
      <c r="AD82" s="19"/>
      <c r="AE82" s="16"/>
      <c r="AF82" s="19"/>
      <c r="AG82" s="19"/>
      <c r="AH82" s="19"/>
      <c r="AI82" s="19"/>
      <c r="AJ82" s="19"/>
      <c r="AK82" s="19"/>
      <c r="AL82" s="19"/>
      <c r="AM82" s="19"/>
      <c r="AN82" s="19"/>
      <c r="AO82" s="19"/>
      <c r="AP82" s="19"/>
      <c r="AQ82" s="19"/>
      <c r="AR82" s="19"/>
      <c r="AS82" s="19"/>
      <c r="AT82" s="19"/>
      <c r="AU82" s="1"/>
      <c r="AV82" s="97"/>
      <c r="AW82" s="19"/>
      <c r="AX82" s="19"/>
      <c r="AY82" s="19"/>
      <c r="AZ82" s="19"/>
      <c r="BA82" s="19"/>
      <c r="BB82" s="19"/>
      <c r="BC82" s="19"/>
      <c r="BD82" s="19"/>
      <c r="BE82" s="19"/>
      <c r="BF82" s="19"/>
      <c r="BG82" s="19"/>
      <c r="BH82" s="19"/>
      <c r="BI82" s="19"/>
      <c r="BJ82" s="19"/>
      <c r="BK82" s="19"/>
      <c r="BL82" s="1"/>
      <c r="BM82" s="97"/>
    </row>
    <row r="83" spans="1:65" s="65" customFormat="1" ht="17.25" customHeight="1" thickBot="1" x14ac:dyDescent="0.3">
      <c r="A83" s="56"/>
      <c r="B83" s="57" t="s">
        <v>111</v>
      </c>
      <c r="C83" s="58"/>
      <c r="D83" s="57"/>
      <c r="E83" s="57"/>
      <c r="F83" s="57"/>
      <c r="G83" s="59"/>
      <c r="H83" s="57"/>
      <c r="I83" s="60"/>
      <c r="J83" s="57"/>
      <c r="K83" s="61">
        <f>IF($C$22&gt;0.01,SUBTOTAL(109,K36,K45,K53,K62,K71),0)</f>
        <v>0</v>
      </c>
      <c r="L83" s="62"/>
      <c r="M83" s="76">
        <f>IF($C$22&gt;0.01,SUBTOTAL(109,M36,M45,M53,M62,M71,M79),0)</f>
        <v>0</v>
      </c>
      <c r="N83" s="63">
        <f>IF($C$22&gt;0.01,SUBTOTAL(109,N36,N45,N53,N62,N71,N79),0)</f>
        <v>0</v>
      </c>
      <c r="O83" s="61">
        <f>IF($C$22&gt;0.01,SUBTOTAL(109,O36,O45,O53,O62,O71,O79),0)</f>
        <v>0</v>
      </c>
      <c r="P83" s="61" t="str">
        <f t="shared" ref="P83:AC83" si="20">IF(Durationmths&gt;AF$27,SUBTOTAL(109,P36,P45,P53,P62,P71,P79),"")</f>
        <v/>
      </c>
      <c r="Q83" s="61" t="str">
        <f t="shared" si="20"/>
        <v/>
      </c>
      <c r="R83" s="61" t="str">
        <f t="shared" si="20"/>
        <v/>
      </c>
      <c r="S83" s="61" t="str">
        <f t="shared" si="20"/>
        <v/>
      </c>
      <c r="T83" s="61" t="str">
        <f t="shared" si="20"/>
        <v/>
      </c>
      <c r="U83" s="61" t="str">
        <f t="shared" si="20"/>
        <v/>
      </c>
      <c r="V83" s="61" t="str">
        <f t="shared" si="20"/>
        <v/>
      </c>
      <c r="W83" s="61" t="str">
        <f t="shared" si="20"/>
        <v/>
      </c>
      <c r="X83" s="61" t="str">
        <f t="shared" si="20"/>
        <v/>
      </c>
      <c r="Y83" s="61" t="str">
        <f t="shared" si="20"/>
        <v/>
      </c>
      <c r="Z83" s="61" t="str">
        <f t="shared" si="20"/>
        <v/>
      </c>
      <c r="AA83" s="61" t="str">
        <f t="shared" si="20"/>
        <v/>
      </c>
      <c r="AB83" s="61" t="str">
        <f t="shared" si="20"/>
        <v/>
      </c>
      <c r="AC83" s="61" t="str">
        <f t="shared" si="20"/>
        <v/>
      </c>
      <c r="AD83" s="63"/>
      <c r="AE83" s="64"/>
      <c r="AF83" s="63"/>
      <c r="AG83" s="63"/>
      <c r="AH83" s="63"/>
      <c r="AI83" s="63"/>
      <c r="AJ83" s="63"/>
      <c r="AK83" s="63"/>
      <c r="AL83" s="63"/>
      <c r="AM83" s="63"/>
      <c r="AN83" s="63"/>
      <c r="AO83" s="63"/>
      <c r="AP83" s="63"/>
      <c r="AQ83" s="63"/>
      <c r="AR83" s="63"/>
      <c r="AS83" s="63"/>
      <c r="AT83" s="63"/>
      <c r="AU83" s="57"/>
      <c r="AV83" s="97"/>
      <c r="AW83" s="63"/>
      <c r="AX83" s="63"/>
      <c r="AY83" s="63"/>
      <c r="AZ83" s="63"/>
      <c r="BA83" s="63"/>
      <c r="BB83" s="63"/>
      <c r="BC83" s="63"/>
      <c r="BD83" s="63"/>
      <c r="BE83" s="63"/>
      <c r="BF83" s="63"/>
      <c r="BG83" s="63"/>
      <c r="BH83" s="63"/>
      <c r="BI83" s="63"/>
      <c r="BJ83" s="63"/>
      <c r="BK83" s="63"/>
      <c r="BL83" s="57"/>
      <c r="BM83" s="97"/>
    </row>
    <row r="84" spans="1:65" s="29" customFormat="1" ht="12.75" customHeight="1" thickTop="1" x14ac:dyDescent="0.25">
      <c r="A84" s="80"/>
      <c r="B84" s="1"/>
      <c r="C84" s="25"/>
      <c r="D84" s="1"/>
      <c r="E84" s="1"/>
      <c r="F84" s="1"/>
      <c r="G84" s="26"/>
      <c r="H84" s="1"/>
      <c r="I84" s="27"/>
      <c r="J84" s="1"/>
      <c r="K84" s="40"/>
      <c r="L84" s="37"/>
      <c r="M84" s="40"/>
      <c r="N84" s="19"/>
      <c r="O84" s="40"/>
      <c r="P84" s="40"/>
      <c r="Q84" s="40"/>
      <c r="R84" s="40"/>
      <c r="S84" s="40"/>
      <c r="T84" s="40"/>
      <c r="U84" s="40"/>
      <c r="V84" s="40"/>
      <c r="W84" s="40"/>
      <c r="X84" s="40"/>
      <c r="Y84" s="40"/>
      <c r="Z84" s="40"/>
      <c r="AA84" s="40"/>
      <c r="AB84" s="40"/>
      <c r="AC84" s="40"/>
      <c r="AD84" s="19"/>
      <c r="AE84" s="16"/>
      <c r="AF84" s="19"/>
      <c r="AG84" s="19"/>
      <c r="AH84" s="19"/>
      <c r="AI84" s="19"/>
      <c r="AJ84" s="19"/>
      <c r="AK84" s="19"/>
      <c r="AL84" s="19"/>
      <c r="AM84" s="19"/>
      <c r="AN84" s="19"/>
      <c r="AO84" s="19"/>
      <c r="AP84" s="19"/>
      <c r="AQ84" s="19"/>
      <c r="AR84" s="19"/>
      <c r="AS84" s="19"/>
      <c r="AT84" s="19"/>
      <c r="AU84" s="1"/>
      <c r="AV84" s="97"/>
      <c r="AW84" s="19"/>
      <c r="AX84" s="19"/>
      <c r="AY84" s="19"/>
      <c r="AZ84" s="19"/>
      <c r="BA84" s="19"/>
      <c r="BB84" s="19"/>
      <c r="BC84" s="19"/>
      <c r="BD84" s="19"/>
      <c r="BE84" s="19"/>
      <c r="BF84" s="19"/>
      <c r="BG84" s="19"/>
      <c r="BH84" s="19"/>
      <c r="BI84" s="19"/>
      <c r="BJ84" s="19"/>
      <c r="BK84" s="19"/>
      <c r="BL84" s="1"/>
      <c r="BM84" s="97"/>
    </row>
    <row r="85" spans="1:65" s="29" customFormat="1" ht="12.75" customHeight="1" x14ac:dyDescent="0.25">
      <c r="A85" s="24"/>
      <c r="B85" s="1" t="s">
        <v>48</v>
      </c>
      <c r="C85" s="25"/>
      <c r="D85" s="1"/>
      <c r="E85" s="1"/>
      <c r="F85" s="1"/>
      <c r="G85" s="26"/>
      <c r="H85" s="1"/>
      <c r="I85" s="27"/>
      <c r="J85" s="1"/>
      <c r="K85" s="40"/>
      <c r="L85" s="37"/>
      <c r="M85" s="40"/>
      <c r="N85" s="19"/>
      <c r="O85" s="40"/>
      <c r="P85" s="5"/>
      <c r="Q85" s="5"/>
      <c r="R85" s="5"/>
      <c r="S85" s="5"/>
      <c r="T85" s="5"/>
      <c r="U85" s="5"/>
      <c r="V85" s="5"/>
      <c r="W85" s="5"/>
      <c r="X85" s="5"/>
      <c r="Y85" s="5"/>
      <c r="Z85" s="5"/>
      <c r="AA85" s="5"/>
      <c r="AB85" s="5"/>
      <c r="AC85" s="5"/>
      <c r="AD85" s="5"/>
      <c r="AE85" s="16"/>
      <c r="AF85" s="19"/>
      <c r="AG85" s="19"/>
      <c r="AH85" s="19"/>
      <c r="AI85" s="19"/>
      <c r="AJ85" s="19"/>
      <c r="AK85" s="19"/>
      <c r="AL85" s="19"/>
      <c r="AM85" s="19"/>
      <c r="AN85" s="19"/>
      <c r="AO85" s="19"/>
      <c r="AP85" s="19"/>
      <c r="AQ85" s="19"/>
      <c r="AR85" s="19"/>
      <c r="AS85" s="19"/>
      <c r="AT85" s="19"/>
      <c r="AU85" s="1"/>
      <c r="AV85" s="97"/>
      <c r="AW85" s="19"/>
      <c r="AX85" s="19"/>
      <c r="AY85" s="19"/>
      <c r="AZ85" s="19"/>
      <c r="BA85" s="19"/>
      <c r="BB85" s="19"/>
      <c r="BC85" s="19"/>
      <c r="BD85" s="19"/>
      <c r="BE85" s="19"/>
      <c r="BF85" s="19"/>
      <c r="BG85" s="19"/>
      <c r="BH85" s="19"/>
      <c r="BI85" s="19"/>
      <c r="BJ85" s="19"/>
      <c r="BK85" s="19"/>
      <c r="BL85" s="1"/>
      <c r="BM85" s="97"/>
    </row>
    <row r="86" spans="1:65" s="29" customFormat="1" ht="15" customHeight="1" x14ac:dyDescent="0.25">
      <c r="A86" s="100" t="s">
        <v>119</v>
      </c>
      <c r="B86" s="1"/>
      <c r="C86" s="25"/>
      <c r="D86" s="1"/>
      <c r="E86" s="1"/>
      <c r="F86" s="1"/>
      <c r="G86" s="26"/>
      <c r="H86" s="1"/>
      <c r="I86" s="27"/>
      <c r="J86" s="1"/>
      <c r="K86" s="40"/>
      <c r="L86" s="37"/>
      <c r="M86" s="40"/>
      <c r="N86" s="19"/>
      <c r="O86" s="40"/>
      <c r="P86" s="5"/>
      <c r="Q86" s="5"/>
      <c r="R86" s="5"/>
      <c r="S86" s="5"/>
      <c r="T86" s="5"/>
      <c r="U86" s="5"/>
      <c r="V86" s="5"/>
      <c r="W86" s="5"/>
      <c r="X86" s="5"/>
      <c r="Y86" s="5"/>
      <c r="Z86" s="5"/>
      <c r="AA86" s="5"/>
      <c r="AB86" s="5"/>
      <c r="AC86" s="5"/>
      <c r="AD86" s="5"/>
      <c r="AE86" s="16"/>
      <c r="AF86" s="19"/>
      <c r="AG86" s="19"/>
      <c r="AH86" s="19"/>
      <c r="AI86" s="19"/>
      <c r="AJ86" s="19"/>
      <c r="AK86" s="19"/>
      <c r="AL86" s="19"/>
      <c r="AM86" s="19"/>
      <c r="AN86" s="19"/>
      <c r="AO86" s="19"/>
      <c r="AP86" s="19"/>
      <c r="AQ86" s="19"/>
      <c r="AR86" s="19"/>
      <c r="AS86" s="19"/>
      <c r="AT86" s="19"/>
      <c r="AU86" s="1"/>
      <c r="AV86" s="97"/>
      <c r="AW86" s="19"/>
      <c r="AX86" s="19"/>
      <c r="AY86" s="19"/>
      <c r="AZ86" s="19"/>
      <c r="BA86" s="19"/>
      <c r="BB86" s="19"/>
      <c r="BC86" s="19"/>
      <c r="BD86" s="19"/>
      <c r="BE86" s="19"/>
      <c r="BF86" s="19"/>
      <c r="BG86" s="19"/>
      <c r="BH86" s="19"/>
      <c r="BI86" s="19"/>
      <c r="BJ86" s="19"/>
      <c r="BK86" s="19"/>
      <c r="BL86" s="1"/>
      <c r="BM86" s="97"/>
    </row>
    <row r="87" spans="1:65" s="29" customFormat="1" ht="12.75" customHeight="1" x14ac:dyDescent="0.25">
      <c r="A87" t="s">
        <v>95</v>
      </c>
      <c r="B87" s="1"/>
      <c r="C87" s="25"/>
      <c r="D87" s="1"/>
      <c r="E87" s="1"/>
      <c r="F87" s="1"/>
      <c r="G87" s="26"/>
      <c r="H87" s="1"/>
      <c r="I87" s="27"/>
      <c r="J87" s="1"/>
      <c r="K87" s="40"/>
      <c r="L87" s="37"/>
      <c r="M87" s="40"/>
      <c r="N87" s="19"/>
      <c r="O87" s="40"/>
      <c r="P87" s="5"/>
      <c r="Q87" s="5"/>
      <c r="R87" s="5"/>
      <c r="S87" s="5"/>
      <c r="T87" s="5"/>
      <c r="U87" s="5"/>
      <c r="V87" s="5"/>
      <c r="W87" s="5"/>
      <c r="X87" s="5"/>
      <c r="Y87" s="5"/>
      <c r="Z87" s="5"/>
      <c r="AA87" s="5"/>
      <c r="AB87" s="5"/>
      <c r="AC87" s="5"/>
      <c r="AD87" s="5"/>
      <c r="AE87" s="16"/>
      <c r="AF87" s="19"/>
      <c r="AG87" s="19"/>
      <c r="AH87" s="19"/>
      <c r="AI87" s="19"/>
      <c r="AJ87" s="19"/>
      <c r="AK87" s="19"/>
      <c r="AL87" s="19"/>
      <c r="AM87" s="19"/>
      <c r="AN87" s="19"/>
      <c r="AO87" s="19"/>
      <c r="AP87" s="19"/>
      <c r="AQ87" s="19"/>
      <c r="AR87" s="19"/>
      <c r="AS87" s="19"/>
      <c r="AT87" s="19"/>
      <c r="AU87" s="1"/>
      <c r="AV87" s="97"/>
      <c r="AW87" s="19"/>
      <c r="AX87" s="19"/>
      <c r="AY87" s="19"/>
      <c r="AZ87" s="19"/>
      <c r="BA87" s="19"/>
      <c r="BB87" s="19"/>
      <c r="BC87" s="19"/>
      <c r="BD87" s="19"/>
      <c r="BE87" s="19"/>
      <c r="BF87" s="19"/>
      <c r="BG87" s="19"/>
      <c r="BH87" s="19"/>
      <c r="BI87" s="19"/>
      <c r="BJ87" s="19"/>
      <c r="BK87" s="19"/>
      <c r="BL87" s="1"/>
      <c r="BM87" s="97"/>
    </row>
    <row r="88" spans="1:65" s="29" customFormat="1" ht="12.75" customHeight="1" x14ac:dyDescent="0.25">
      <c r="A88" t="s">
        <v>153</v>
      </c>
      <c r="B88" s="1"/>
      <c r="C88" s="25"/>
      <c r="D88" s="1"/>
      <c r="E88" s="1"/>
      <c r="F88" s="1"/>
      <c r="G88" s="26"/>
      <c r="H88" s="1"/>
      <c r="I88" s="27"/>
      <c r="J88" s="1"/>
      <c r="K88" s="40"/>
      <c r="L88" s="37"/>
      <c r="M88" s="40"/>
      <c r="N88" s="19"/>
      <c r="O88" s="40"/>
      <c r="P88" s="40"/>
      <c r="Q88" s="40"/>
      <c r="R88" s="40"/>
      <c r="S88" s="40"/>
      <c r="T88" s="40"/>
      <c r="U88" s="40"/>
      <c r="V88" s="40"/>
      <c r="W88" s="40"/>
      <c r="X88" s="40"/>
      <c r="Y88" s="40"/>
      <c r="Z88" s="40"/>
      <c r="AA88" s="40"/>
      <c r="AB88" s="40"/>
      <c r="AC88" s="40"/>
      <c r="AD88" s="19"/>
      <c r="AE88" s="16"/>
      <c r="AF88" s="19"/>
      <c r="AG88" s="19"/>
      <c r="AH88" s="19"/>
      <c r="AI88" s="19"/>
      <c r="AJ88" s="19"/>
      <c r="AK88" s="19"/>
      <c r="AL88" s="19"/>
      <c r="AM88" s="19"/>
      <c r="AN88" s="19"/>
      <c r="AO88" s="19"/>
      <c r="AP88" s="19"/>
      <c r="AQ88" s="19"/>
      <c r="AR88" s="19"/>
      <c r="AS88" s="19"/>
      <c r="AT88" s="19"/>
      <c r="AU88" s="1"/>
      <c r="AV88" s="97"/>
      <c r="AW88" s="19"/>
      <c r="AX88" s="19"/>
      <c r="AY88" s="19"/>
      <c r="AZ88" s="19"/>
      <c r="BA88" s="19"/>
      <c r="BB88" s="19"/>
      <c r="BC88" s="19"/>
      <c r="BD88" s="19"/>
      <c r="BE88" s="19"/>
      <c r="BF88" s="19"/>
      <c r="BG88" s="19"/>
      <c r="BH88" s="19"/>
      <c r="BI88" s="19"/>
      <c r="BJ88" s="19"/>
      <c r="BK88" s="19"/>
      <c r="BL88" s="1"/>
      <c r="BM88" s="97"/>
    </row>
    <row r="89" spans="1:65" s="29" customFormat="1" ht="12.75" customHeight="1" x14ac:dyDescent="0.25">
      <c r="A89" t="s">
        <v>154</v>
      </c>
      <c r="B89" s="1"/>
      <c r="C89" s="25"/>
      <c r="D89" s="1"/>
      <c r="E89" s="1"/>
      <c r="F89" s="1"/>
      <c r="G89" s="26"/>
      <c r="H89" s="1"/>
      <c r="I89" s="27"/>
      <c r="J89" s="1"/>
      <c r="K89" s="40"/>
      <c r="L89" s="37"/>
      <c r="M89" s="40"/>
      <c r="N89" s="19"/>
      <c r="O89" s="40"/>
      <c r="P89" s="40"/>
      <c r="Q89" s="40"/>
      <c r="R89" s="40"/>
      <c r="S89" s="40"/>
      <c r="T89" s="40"/>
      <c r="U89" s="40"/>
      <c r="V89" s="40"/>
      <c r="W89" s="40"/>
      <c r="X89" s="40"/>
      <c r="Y89" s="40"/>
      <c r="Z89" s="40"/>
      <c r="AA89" s="40"/>
      <c r="AB89" s="40"/>
      <c r="AC89" s="40"/>
      <c r="AD89" s="19"/>
      <c r="AE89" s="16"/>
      <c r="AF89" s="19"/>
      <c r="AG89" s="19"/>
      <c r="AH89" s="19"/>
      <c r="AI89" s="19"/>
      <c r="AJ89" s="19"/>
      <c r="AK89" s="19"/>
      <c r="AL89" s="19"/>
      <c r="AM89" s="19"/>
      <c r="AN89" s="19"/>
      <c r="AO89" s="19"/>
      <c r="AP89" s="19"/>
      <c r="AQ89" s="19"/>
      <c r="AR89" s="19"/>
      <c r="AS89" s="19"/>
      <c r="AT89" s="19"/>
      <c r="AU89" s="1"/>
      <c r="AV89" s="97"/>
      <c r="AW89" s="19"/>
      <c r="AX89" s="19"/>
      <c r="AY89" s="19"/>
      <c r="AZ89" s="19"/>
      <c r="BA89" s="19"/>
      <c r="BB89" s="19"/>
      <c r="BC89" s="19"/>
      <c r="BD89" s="19"/>
      <c r="BE89" s="19"/>
      <c r="BF89" s="19"/>
      <c r="BG89" s="19"/>
      <c r="BH89" s="19"/>
      <c r="BI89" s="19"/>
      <c r="BJ89" s="19"/>
      <c r="BK89" s="19"/>
      <c r="BL89" s="1"/>
      <c r="BM89" s="97"/>
    </row>
    <row r="90" spans="1:65" s="29" customFormat="1" ht="12.75" customHeight="1" x14ac:dyDescent="0.25">
      <c r="A90" t="s">
        <v>125</v>
      </c>
      <c r="B90" s="1"/>
      <c r="C90" s="25"/>
      <c r="D90" s="1"/>
      <c r="E90" s="1"/>
      <c r="F90" s="1"/>
      <c r="G90" s="26"/>
      <c r="H90" s="1"/>
      <c r="I90" s="27"/>
      <c r="J90" s="1"/>
      <c r="K90" s="40"/>
      <c r="L90" s="37"/>
      <c r="M90" s="40"/>
      <c r="N90" s="19"/>
      <c r="O90" s="40"/>
      <c r="P90" s="40"/>
      <c r="Q90" s="40"/>
      <c r="R90" s="40"/>
      <c r="S90" s="40"/>
      <c r="T90" s="40"/>
      <c r="U90" s="40"/>
      <c r="V90" s="40"/>
      <c r="W90" s="40"/>
      <c r="X90" s="40"/>
      <c r="Y90" s="40"/>
      <c r="Z90" s="40"/>
      <c r="AA90" s="40"/>
      <c r="AB90" s="40"/>
      <c r="AC90" s="40"/>
      <c r="AD90" s="19"/>
      <c r="AE90" s="16"/>
      <c r="AF90" s="19"/>
      <c r="AG90" s="19"/>
      <c r="AH90" s="19"/>
      <c r="AI90" s="19"/>
      <c r="AJ90" s="19"/>
      <c r="AK90" s="19"/>
      <c r="AL90" s="19"/>
      <c r="AM90" s="19"/>
      <c r="AN90" s="19"/>
      <c r="AO90" s="19"/>
      <c r="AP90" s="19"/>
      <c r="AQ90" s="19"/>
      <c r="AR90" s="19"/>
      <c r="AS90" s="19"/>
      <c r="AT90" s="19"/>
      <c r="AU90" s="1"/>
      <c r="AV90" s="97"/>
      <c r="AW90" s="19"/>
      <c r="AX90" s="19"/>
      <c r="AY90" s="19"/>
      <c r="AZ90" s="19"/>
      <c r="BA90" s="19"/>
      <c r="BB90" s="19"/>
      <c r="BC90" s="19"/>
      <c r="BD90" s="19"/>
      <c r="BE90" s="19"/>
      <c r="BF90" s="19"/>
      <c r="BG90" s="19"/>
      <c r="BH90" s="19"/>
      <c r="BI90" s="19"/>
      <c r="BJ90" s="19"/>
      <c r="BK90" s="19"/>
      <c r="BL90" s="1"/>
      <c r="BM90" s="97"/>
    </row>
    <row r="91" spans="1:65" s="29" customFormat="1" ht="12.75" customHeight="1" x14ac:dyDescent="0.25">
      <c r="A91" s="47" t="s">
        <v>89</v>
      </c>
      <c r="B91" s="1"/>
      <c r="C91" s="25"/>
      <c r="D91" s="1"/>
      <c r="E91" s="1"/>
      <c r="F91" s="1"/>
      <c r="G91" s="26"/>
      <c r="H91" s="1"/>
      <c r="I91" s="27"/>
      <c r="J91" s="1"/>
      <c r="K91" s="40"/>
      <c r="L91" s="37"/>
      <c r="M91" s="40"/>
      <c r="N91" s="19"/>
      <c r="O91" s="40"/>
      <c r="P91" s="40"/>
      <c r="Q91" s="40"/>
      <c r="R91" s="40"/>
      <c r="S91" s="40"/>
      <c r="T91" s="40"/>
      <c r="U91" s="40"/>
      <c r="V91" s="40"/>
      <c r="W91" s="40"/>
      <c r="X91" s="40"/>
      <c r="Y91" s="40"/>
      <c r="Z91" s="40"/>
      <c r="AA91" s="40"/>
      <c r="AB91" s="40"/>
      <c r="AC91" s="40"/>
      <c r="AD91" s="19"/>
      <c r="AE91" s="16"/>
      <c r="AF91" s="19"/>
      <c r="AG91" s="19"/>
      <c r="AH91" s="19"/>
      <c r="AI91" s="19"/>
      <c r="AJ91" s="19"/>
      <c r="AK91" s="19"/>
      <c r="AL91" s="19"/>
      <c r="AM91" s="19"/>
      <c r="AN91" s="19"/>
      <c r="AO91" s="19"/>
      <c r="AP91" s="19"/>
      <c r="AQ91" s="19"/>
      <c r="AR91" s="19"/>
      <c r="AS91" s="19"/>
      <c r="AT91" s="19"/>
      <c r="AU91" s="1"/>
      <c r="AV91" s="97"/>
      <c r="AW91" s="19"/>
      <c r="AX91" s="19"/>
      <c r="AY91" s="19"/>
      <c r="AZ91" s="19"/>
      <c r="BA91" s="19"/>
      <c r="BB91" s="19"/>
      <c r="BC91" s="19"/>
      <c r="BD91" s="19"/>
      <c r="BE91" s="19"/>
      <c r="BF91" s="19"/>
      <c r="BG91" s="19"/>
      <c r="BH91" s="19"/>
      <c r="BI91" s="19"/>
      <c r="BJ91" s="19"/>
      <c r="BK91" s="19"/>
      <c r="BL91" s="1"/>
      <c r="BM91" s="97"/>
    </row>
    <row r="92" spans="1:65" s="29" customFormat="1" ht="12.75" customHeight="1" x14ac:dyDescent="0.25">
      <c r="A92" s="47" t="s">
        <v>0</v>
      </c>
      <c r="B92" s="1"/>
      <c r="C92" s="12" t="s">
        <v>49</v>
      </c>
      <c r="D92" s="5" t="s">
        <v>50</v>
      </c>
      <c r="E92" s="1"/>
      <c r="F92" s="1"/>
      <c r="G92" s="26"/>
      <c r="H92" s="1"/>
      <c r="I92" s="27"/>
      <c r="J92" s="1"/>
      <c r="K92" s="38" t="s">
        <v>51</v>
      </c>
      <c r="L92" s="36"/>
      <c r="M92" s="39" t="s">
        <v>52</v>
      </c>
      <c r="N92" s="21" t="s">
        <v>91</v>
      </c>
      <c r="O92" s="40"/>
      <c r="P92" s="40"/>
      <c r="Q92" s="40"/>
      <c r="R92" s="40"/>
      <c r="S92" s="40"/>
      <c r="T92" s="40"/>
      <c r="U92" s="40"/>
      <c r="V92" s="40"/>
      <c r="W92" s="40"/>
      <c r="X92" s="40"/>
      <c r="Y92" s="40"/>
      <c r="Z92" s="40"/>
      <c r="AA92" s="40"/>
      <c r="AB92" s="40"/>
      <c r="AC92" s="40"/>
      <c r="AD92" s="19"/>
      <c r="AE92" s="16"/>
      <c r="AF92" s="19"/>
      <c r="AG92" s="19"/>
      <c r="AH92" s="19"/>
      <c r="AI92" s="19"/>
      <c r="AJ92" s="19"/>
      <c r="AK92" s="19"/>
      <c r="AL92" s="19"/>
      <c r="AM92" s="19"/>
      <c r="AN92" s="19"/>
      <c r="AO92" s="19"/>
      <c r="AP92" s="19"/>
      <c r="AQ92" s="19"/>
      <c r="AR92" s="19"/>
      <c r="AS92" s="19"/>
      <c r="AT92" s="19"/>
      <c r="AU92" s="1"/>
      <c r="AV92" s="97"/>
      <c r="AW92" s="19"/>
      <c r="AX92" s="19"/>
      <c r="AY92" s="19"/>
      <c r="AZ92" s="19"/>
      <c r="BA92" s="19"/>
      <c r="BB92" s="19"/>
      <c r="BC92" s="19"/>
      <c r="BD92" s="19"/>
      <c r="BE92" s="19"/>
      <c r="BF92" s="19"/>
      <c r="BG92" s="19"/>
      <c r="BH92" s="19"/>
      <c r="BI92" s="19"/>
      <c r="BJ92" s="19"/>
      <c r="BK92" s="19"/>
      <c r="BL92" s="1"/>
      <c r="BM92" s="97"/>
    </row>
    <row r="93" spans="1:65" s="4" customFormat="1" ht="12.75" customHeight="1" x14ac:dyDescent="0.2">
      <c r="A93" s="47" t="s">
        <v>53</v>
      </c>
      <c r="B93" s="5"/>
      <c r="C93" s="2"/>
      <c r="D93" s="5"/>
      <c r="E93" s="5"/>
      <c r="F93" s="5"/>
      <c r="G93" s="2"/>
      <c r="H93" s="5"/>
      <c r="I93" s="7"/>
      <c r="J93" s="5"/>
      <c r="K93" s="39">
        <v>0</v>
      </c>
      <c r="L93" s="36"/>
      <c r="M93" s="39">
        <v>0</v>
      </c>
      <c r="N93" s="14">
        <v>0</v>
      </c>
      <c r="O93" s="39"/>
      <c r="P93" s="39"/>
      <c r="Q93" s="39"/>
      <c r="R93" s="39"/>
      <c r="S93" s="39"/>
      <c r="T93" s="39"/>
      <c r="U93" s="39"/>
      <c r="V93" s="39"/>
      <c r="W93" s="39"/>
      <c r="X93" s="39"/>
      <c r="Y93" s="39"/>
      <c r="Z93" s="39"/>
      <c r="AA93" s="39"/>
      <c r="AB93" s="39"/>
      <c r="AC93" s="39"/>
      <c r="AD93" s="14"/>
      <c r="AE93" s="16"/>
      <c r="AF93" s="14"/>
      <c r="AG93" s="14"/>
      <c r="AH93" s="14"/>
      <c r="AI93" s="14"/>
      <c r="AJ93" s="14"/>
      <c r="AK93" s="14"/>
      <c r="AL93" s="14"/>
      <c r="AM93" s="14"/>
      <c r="AN93" s="14"/>
      <c r="AO93" s="14"/>
      <c r="AP93" s="14"/>
      <c r="AQ93" s="14"/>
      <c r="AR93" s="14"/>
      <c r="AS93" s="14"/>
      <c r="AT93" s="14"/>
      <c r="AU93" s="5"/>
      <c r="AV93" s="95"/>
      <c r="AW93" s="14"/>
      <c r="AX93" s="14"/>
      <c r="AY93" s="14"/>
      <c r="AZ93" s="14"/>
      <c r="BA93" s="14"/>
      <c r="BB93" s="14"/>
      <c r="BC93" s="14"/>
      <c r="BD93" s="14"/>
      <c r="BE93" s="14"/>
      <c r="BF93" s="14"/>
      <c r="BG93" s="14"/>
      <c r="BH93" s="14"/>
      <c r="BI93" s="14"/>
      <c r="BJ93" s="14"/>
      <c r="BK93" s="14"/>
      <c r="BL93" s="5"/>
      <c r="BM93" s="95"/>
    </row>
    <row r="94" spans="1:65" s="29" customFormat="1" ht="12.75" customHeight="1" x14ac:dyDescent="0.25">
      <c r="A94" s="24"/>
      <c r="B94" s="1" t="s">
        <v>54</v>
      </c>
      <c r="C94" s="25"/>
      <c r="D94" s="1"/>
      <c r="E94" s="1"/>
      <c r="F94" s="1"/>
      <c r="G94" s="26"/>
      <c r="H94" s="1"/>
      <c r="I94" s="27"/>
      <c r="J94" s="1"/>
      <c r="K94" s="40">
        <f>SUM(K92:K93)</f>
        <v>0</v>
      </c>
      <c r="L94" s="36"/>
      <c r="M94" s="40">
        <f>SUM(M92:M93)</f>
        <v>0</v>
      </c>
      <c r="N94" s="19">
        <f>SUM(N92:N93)</f>
        <v>0</v>
      </c>
      <c r="O94" s="40"/>
      <c r="P94" s="40"/>
      <c r="Q94" s="40"/>
      <c r="R94" s="40"/>
      <c r="S94" s="40"/>
      <c r="T94" s="40"/>
      <c r="U94" s="40"/>
      <c r="V94" s="40"/>
      <c r="W94" s="40"/>
      <c r="X94" s="40"/>
      <c r="Y94" s="40"/>
      <c r="Z94" s="40"/>
      <c r="AA94" s="40"/>
      <c r="AB94" s="40"/>
      <c r="AC94" s="40"/>
      <c r="AD94" s="19"/>
      <c r="AE94" s="16"/>
      <c r="AF94" s="19"/>
      <c r="AG94" s="19"/>
      <c r="AH94" s="19"/>
      <c r="AI94" s="19"/>
      <c r="AJ94" s="19"/>
      <c r="AK94" s="19"/>
      <c r="AL94" s="19"/>
      <c r="AM94" s="19"/>
      <c r="AN94" s="19"/>
      <c r="AO94" s="19"/>
      <c r="AP94" s="19"/>
      <c r="AQ94" s="19"/>
      <c r="AR94" s="19"/>
      <c r="AS94" s="19"/>
      <c r="AT94" s="19"/>
      <c r="AU94" s="1"/>
      <c r="AV94" s="97"/>
      <c r="AW94" s="19"/>
      <c r="AX94" s="19"/>
      <c r="AY94" s="19"/>
      <c r="AZ94" s="19"/>
      <c r="BA94" s="19"/>
      <c r="BB94" s="19"/>
      <c r="BC94" s="19"/>
      <c r="BD94" s="19"/>
      <c r="BE94" s="19"/>
      <c r="BF94" s="19"/>
      <c r="BG94" s="19"/>
      <c r="BH94" s="19"/>
      <c r="BI94" s="19"/>
      <c r="BJ94" s="19"/>
      <c r="BK94" s="19"/>
      <c r="BL94" s="1"/>
      <c r="BM94" s="97"/>
    </row>
    <row r="95" spans="1:65" x14ac:dyDescent="0.2">
      <c r="N95" s="74"/>
    </row>
    <row r="96" spans="1:65" ht="15" x14ac:dyDescent="0.25">
      <c r="B96" s="1" t="s">
        <v>83</v>
      </c>
      <c r="K96" s="40">
        <f>K83+K94</f>
        <v>0</v>
      </c>
      <c r="M96" s="40">
        <f>M83+M94</f>
        <v>0</v>
      </c>
      <c r="N96" s="19">
        <f>N83+N94</f>
        <v>0</v>
      </c>
    </row>
    <row r="97" spans="1:65" ht="15" x14ac:dyDescent="0.25">
      <c r="B97" s="1"/>
      <c r="K97" s="40"/>
      <c r="M97" s="40"/>
      <c r="N97" s="19"/>
    </row>
    <row r="98" spans="1:65" ht="15" x14ac:dyDescent="0.25">
      <c r="B98" s="1" t="str">
        <f>IF(OR(B107="ESRC",B107="MRC",B107="AHRC",B107="BBSRC",B107="EPSRC",B107="STFC",B107="NERC"),"Funder Notes","")</f>
        <v/>
      </c>
      <c r="K98" s="40"/>
      <c r="M98" s="40"/>
      <c r="N98" s="19"/>
    </row>
    <row r="99" spans="1:65" x14ac:dyDescent="0.2">
      <c r="A99" t="s">
        <v>128</v>
      </c>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s="93"/>
      <c r="AO99"/>
      <c r="AP99"/>
      <c r="AQ99"/>
      <c r="AR99"/>
      <c r="AS99"/>
      <c r="AT99"/>
      <c r="AU99"/>
      <c r="AV99"/>
      <c r="AW99"/>
      <c r="AX99"/>
      <c r="AY99"/>
      <c r="AZ99"/>
      <c r="BA99"/>
      <c r="BB99"/>
      <c r="BC99"/>
      <c r="BD99"/>
      <c r="BE99" s="93"/>
      <c r="BF99"/>
      <c r="BG99"/>
      <c r="BH99"/>
      <c r="BI99"/>
      <c r="BJ99"/>
      <c r="BK99"/>
      <c r="BL99"/>
      <c r="BM99"/>
    </row>
    <row r="100" spans="1:65" x14ac:dyDescent="0.2">
      <c r="A100" t="s">
        <v>130</v>
      </c>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s="93"/>
      <c r="AO100"/>
      <c r="AP100"/>
      <c r="AQ100"/>
      <c r="AR100"/>
      <c r="AS100"/>
      <c r="AT100"/>
      <c r="AU100"/>
      <c r="AV100"/>
      <c r="AW100"/>
      <c r="AX100"/>
      <c r="AY100"/>
      <c r="AZ100"/>
      <c r="BA100"/>
      <c r="BB100"/>
      <c r="BC100"/>
      <c r="BD100"/>
      <c r="BE100" s="93"/>
      <c r="BF100"/>
      <c r="BG100"/>
      <c r="BH100"/>
      <c r="BI100"/>
      <c r="BJ100"/>
      <c r="BK100"/>
      <c r="BL100"/>
      <c r="BM100"/>
    </row>
    <row r="101" spans="1:65" x14ac:dyDescent="0.2">
      <c r="A101" t="s">
        <v>155</v>
      </c>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s="93"/>
      <c r="AO101"/>
      <c r="AP101"/>
      <c r="AQ101"/>
      <c r="AR101"/>
      <c r="AS101"/>
      <c r="AT101"/>
      <c r="AU101"/>
      <c r="AV101"/>
      <c r="AW101"/>
      <c r="AX101"/>
      <c r="AY101"/>
      <c r="AZ101"/>
      <c r="BA101"/>
      <c r="BB101"/>
      <c r="BC101"/>
      <c r="BD101"/>
      <c r="BE101" s="93"/>
      <c r="BF101"/>
      <c r="BG101"/>
      <c r="BH101"/>
      <c r="BI101"/>
      <c r="BJ101"/>
      <c r="BK101"/>
      <c r="BL101"/>
      <c r="BM101"/>
    </row>
    <row r="102" spans="1:65" x14ac:dyDescent="0.2">
      <c r="A102" t="s">
        <v>131</v>
      </c>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s="93"/>
      <c r="AO102"/>
      <c r="AP102"/>
      <c r="AQ102"/>
      <c r="AR102"/>
      <c r="AS102"/>
      <c r="AT102"/>
      <c r="AU102"/>
      <c r="AV102"/>
      <c r="AW102"/>
      <c r="AX102"/>
      <c r="AY102"/>
      <c r="AZ102"/>
      <c r="BA102"/>
      <c r="BB102"/>
      <c r="BC102"/>
      <c r="BD102"/>
      <c r="BE102" s="93"/>
      <c r="BF102"/>
      <c r="BG102"/>
      <c r="BH102"/>
      <c r="BI102"/>
      <c r="BJ102"/>
      <c r="BK102"/>
      <c r="BL102"/>
      <c r="BM102"/>
    </row>
    <row r="103" spans="1:65" x14ac:dyDescent="0.2">
      <c r="A103" t="s">
        <v>132</v>
      </c>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s="93"/>
      <c r="AO103"/>
      <c r="AP103"/>
      <c r="AQ103"/>
      <c r="AR103"/>
      <c r="AS103"/>
      <c r="AT103"/>
      <c r="AU103"/>
      <c r="AV103"/>
      <c r="AW103"/>
      <c r="AX103"/>
      <c r="AY103"/>
      <c r="AZ103"/>
      <c r="BA103"/>
      <c r="BB103"/>
      <c r="BC103"/>
      <c r="BD103"/>
      <c r="BE103" s="93"/>
      <c r="BF103"/>
      <c r="BG103"/>
      <c r="BH103"/>
      <c r="BI103"/>
      <c r="BJ103"/>
      <c r="BK103"/>
      <c r="BL103"/>
      <c r="BM103"/>
    </row>
    <row r="104" spans="1:65" x14ac:dyDescent="0.2">
      <c r="A104" t="s">
        <v>89</v>
      </c>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s="93"/>
      <c r="AO104"/>
      <c r="AP104"/>
      <c r="AQ104"/>
      <c r="AR104"/>
      <c r="AS104"/>
      <c r="AT104"/>
      <c r="AU104"/>
      <c r="AV104"/>
      <c r="AW104"/>
      <c r="AX104"/>
      <c r="AY104"/>
      <c r="AZ104"/>
      <c r="BA104"/>
      <c r="BB104"/>
      <c r="BC104"/>
      <c r="BD104"/>
      <c r="BE104" s="93"/>
      <c r="BF104"/>
      <c r="BG104"/>
      <c r="BH104"/>
      <c r="BI104"/>
      <c r="BJ104"/>
      <c r="BK104"/>
      <c r="BL104"/>
      <c r="BM104"/>
    </row>
    <row r="105" spans="1:65" x14ac:dyDescent="0.2">
      <c r="A105" t="s">
        <v>0</v>
      </c>
      <c r="B105" t="s">
        <v>129</v>
      </c>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s="93"/>
      <c r="AQ105"/>
      <c r="AR105"/>
      <c r="AS105"/>
      <c r="AT105"/>
      <c r="AU105"/>
      <c r="AV105"/>
      <c r="AW105"/>
      <c r="AX105"/>
      <c r="AY105"/>
      <c r="AZ105"/>
      <c r="BA105"/>
      <c r="BB105"/>
      <c r="BC105"/>
      <c r="BD105"/>
      <c r="BE105"/>
      <c r="BF105"/>
      <c r="BG105" s="93"/>
      <c r="BH105"/>
      <c r="BI105"/>
      <c r="BJ105"/>
      <c r="BK105"/>
      <c r="BL105"/>
      <c r="BM105"/>
    </row>
    <row r="106" spans="1:65" ht="84.95" customHeight="1" x14ac:dyDescent="0.2">
      <c r="A106" s="5" t="s">
        <v>53</v>
      </c>
      <c r="B106" s="126" t="str">
        <f>IF(OR(B107="ESRC",B107="MRC",B107="AHRC",B107="BBSRC",B107="EPSRC",B107="STFC",B107="MRC",B107="NERC"),"RCUK Efficiency savings on Indirect costs. The saving rate of 4.5% will be applied to the Indirect costs on all Research Council research grants awarded from 1 May 2014. " &amp; "Please note that the rate is applied cumulatively until the first year of the next Spending Review (on the assumption this is 2015/16): 4.5% for year 1; 9% for year 2 and subsequent years." &amp; "This means that for a three year project the overall savings will be 4.5% + 9% + 9%/ 3 = 7.5%)." &amp; "RCUK are applying the efficiency savings directly to awards from May 2014 so that award letters show the reduced Indirect costs."," ")</f>
        <v xml:space="preserve"> </v>
      </c>
      <c r="C106" s="126"/>
      <c r="D106" s="126"/>
    </row>
    <row r="107" spans="1:65" x14ac:dyDescent="0.2">
      <c r="A107" s="5" t="s">
        <v>126</v>
      </c>
      <c r="B107" s="5" t="s">
        <v>127</v>
      </c>
    </row>
  </sheetData>
  <sheetProtection autoFilter="0"/>
  <mergeCells count="1">
    <mergeCell ref="B106:D106"/>
  </mergeCells>
  <conditionalFormatting sqref="N83">
    <cfRule type="expression" dxfId="58" priority="1550">
      <formula>CurrSel="EUR"</formula>
    </cfRule>
    <cfRule type="expression" dxfId="57" priority="1579">
      <formula>CurrSel="USD"</formula>
    </cfRule>
    <cfRule type="expression" dxfId="56" priority="1580">
      <formula>OR(B69&lt;&gt;"EUR",A51&lt;&gt; "USD")</formula>
    </cfRule>
  </conditionalFormatting>
  <conditionalFormatting sqref="N96:N105 N93:N94 N53 N62 N71:N72 N79 N83 N44:N45 N35:N36">
    <cfRule type="expression" dxfId="55" priority="1578">
      <formula>CurrSel&lt;&gt;"GBP"</formula>
    </cfRule>
  </conditionalFormatting>
  <conditionalFormatting sqref="N35:N36">
    <cfRule type="expression" dxfId="54" priority="1605">
      <formula>CurrSel="EUR"</formula>
    </cfRule>
    <cfRule type="expression" dxfId="53" priority="1606">
      <formula>CurrSel="USD"</formula>
    </cfRule>
    <cfRule type="expression" dxfId="52" priority="1607">
      <formula>OR(CurrSel&lt;&gt;"EUR",CurrSel&lt;&gt; "USD")</formula>
    </cfRule>
  </conditionalFormatting>
  <conditionalFormatting sqref="N79">
    <cfRule type="expression" dxfId="51" priority="1617">
      <formula>CurrSel="EUR"</formula>
    </cfRule>
    <cfRule type="expression" dxfId="50" priority="1618">
      <formula>CurrSel="USD"</formula>
    </cfRule>
    <cfRule type="expression" dxfId="49" priority="1619">
      <formula>OR(B61&lt;&gt;"EUR",#REF!&lt;&gt; "USD")</formula>
    </cfRule>
  </conditionalFormatting>
  <conditionalFormatting sqref="N44:N45">
    <cfRule type="expression" dxfId="48" priority="1626">
      <formula>CurrSel="EUR"</formula>
    </cfRule>
    <cfRule type="expression" dxfId="47" priority="1627">
      <formula>CurrSel="USD"</formula>
    </cfRule>
    <cfRule type="expression" dxfId="46" priority="1628">
      <formula>OR(B28&lt;&gt;"EUR",A19&lt;&gt; "USD")</formula>
    </cfRule>
  </conditionalFormatting>
  <conditionalFormatting sqref="N53">
    <cfRule type="expression" dxfId="45" priority="1984">
      <formula>CurrSel="EUR"</formula>
    </cfRule>
    <cfRule type="expression" dxfId="44" priority="1985">
      <formula>CurrSel="USD"</formula>
    </cfRule>
    <cfRule type="expression" dxfId="43" priority="1986">
      <formula>OR(B37&lt;&gt;"EUR",A25&lt;&gt; "USD")</formula>
    </cfRule>
  </conditionalFormatting>
  <conditionalFormatting sqref="N62">
    <cfRule type="expression" dxfId="42" priority="1993">
      <formula>CurrSel="EUR"</formula>
    </cfRule>
    <cfRule type="expression" dxfId="41" priority="1994">
      <formula>CurrSel="USD"</formula>
    </cfRule>
    <cfRule type="expression" dxfId="40" priority="1995">
      <formula>OR(B44&lt;&gt;"EUR",A29&lt;&gt; "USD")</formula>
    </cfRule>
  </conditionalFormatting>
  <conditionalFormatting sqref="N71:N72">
    <cfRule type="expression" dxfId="39" priority="2118">
      <formula>CurrSel="EUR"</formula>
    </cfRule>
    <cfRule type="expression" dxfId="38" priority="2119">
      <formula>CurrSel="USD"</formula>
    </cfRule>
    <cfRule type="expression" dxfId="37" priority="2120">
      <formula>OR(B52&lt;&gt;"EUR",A37&lt;&gt; "USD")</formula>
    </cfRule>
  </conditionalFormatting>
  <conditionalFormatting sqref="N98">
    <cfRule type="expression" dxfId="36" priority="2136">
      <formula>CurrSel="EUR"</formula>
    </cfRule>
    <cfRule type="expression" dxfId="35" priority="2137">
      <formula>CurrSel="USD"</formula>
    </cfRule>
    <cfRule type="expression" dxfId="34" priority="2138">
      <formula>OR(B81&lt;&gt;"EUR",A65&lt;&gt; "USD")</formula>
    </cfRule>
  </conditionalFormatting>
  <conditionalFormatting sqref="N99:N105">
    <cfRule type="expression" dxfId="33" priority="2139">
      <formula>CurrSel="EUR"</formula>
    </cfRule>
    <cfRule type="expression" dxfId="32" priority="2140">
      <formula>CurrSel="USD"</formula>
    </cfRule>
    <cfRule type="expression" dxfId="31" priority="2141">
      <formula>OR(B81&lt;&gt;"EUR",A65&lt;&gt; "USD")</formula>
    </cfRule>
  </conditionalFormatting>
  <conditionalFormatting sqref="N93:N97">
    <cfRule type="expression" dxfId="30" priority="2142">
      <formula>CurrSel="EUR"</formula>
    </cfRule>
    <cfRule type="expression" dxfId="29" priority="2143">
      <formula>CurrSel="USD"</formula>
    </cfRule>
    <cfRule type="expression" dxfId="28" priority="2144">
      <formula>OR(B77&lt;&gt;"EUR",A60&lt;&gt; "USD")</formula>
    </cfRule>
  </conditionalFormatting>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3"/>
  <sheetViews>
    <sheetView workbookViewId="0"/>
  </sheetViews>
  <sheetFormatPr defaultRowHeight="14.25" x14ac:dyDescent="0.2"/>
  <cols>
    <col min="1" max="1" width="12.25" customWidth="1"/>
    <col min="2" max="2" width="13.125" customWidth="1"/>
    <col min="3" max="3" width="20.625" customWidth="1"/>
    <col min="4" max="4" width="90.625" customWidth="1"/>
    <col min="5" max="5" width="15.625" style="121" customWidth="1"/>
    <col min="8" max="8" width="17.875" customWidth="1"/>
  </cols>
  <sheetData>
    <row r="1" spans="1:85" x14ac:dyDescent="0.2">
      <c r="A1" s="98" t="s">
        <v>112</v>
      </c>
      <c r="B1" s="5"/>
      <c r="C1" s="5"/>
      <c r="D1" s="5"/>
      <c r="E1" s="5"/>
      <c r="F1" s="5"/>
      <c r="G1" s="5"/>
      <c r="H1" s="2"/>
      <c r="I1" s="39"/>
      <c r="J1" s="5"/>
      <c r="K1" s="5"/>
      <c r="L1" s="5"/>
      <c r="M1" s="5"/>
      <c r="N1" s="7"/>
      <c r="O1" s="5"/>
      <c r="P1" s="7"/>
      <c r="Q1" s="5"/>
      <c r="R1" s="39"/>
      <c r="S1" s="39"/>
      <c r="T1" s="36"/>
      <c r="U1" s="39"/>
      <c r="V1" s="39"/>
      <c r="W1" s="39"/>
      <c r="X1" s="39"/>
      <c r="Y1" s="39"/>
      <c r="Z1" s="39"/>
      <c r="AA1" s="39"/>
      <c r="AB1" s="39"/>
      <c r="AC1" s="39"/>
      <c r="AD1" s="39"/>
      <c r="AE1" s="39"/>
      <c r="AF1" s="39"/>
      <c r="AG1" s="39"/>
      <c r="AH1" s="39"/>
      <c r="AI1" s="39"/>
      <c r="AJ1" s="39"/>
      <c r="AK1" s="5"/>
      <c r="AL1" s="112"/>
      <c r="AM1" s="112"/>
      <c r="AN1" s="112"/>
      <c r="AO1" s="15"/>
      <c r="AP1" s="5"/>
      <c r="AQ1" s="5"/>
      <c r="AR1" s="5"/>
      <c r="AS1" s="5"/>
      <c r="AT1" s="5"/>
      <c r="AU1" s="5"/>
      <c r="AV1" s="5"/>
      <c r="AW1" s="5"/>
      <c r="AX1" s="5"/>
      <c r="AY1" s="5"/>
      <c r="AZ1" s="5"/>
      <c r="BA1" s="5"/>
      <c r="BB1" s="5"/>
      <c r="BC1" s="5"/>
      <c r="BD1" s="5"/>
      <c r="BE1" s="5"/>
      <c r="BF1" s="5"/>
      <c r="BG1" s="5"/>
      <c r="BH1" s="5"/>
      <c r="BJ1" s="22"/>
      <c r="BK1" s="93"/>
      <c r="CG1" s="93"/>
    </row>
    <row r="2" spans="1:85" x14ac:dyDescent="0.2">
      <c r="A2" t="s">
        <v>220</v>
      </c>
      <c r="B2" s="5"/>
      <c r="C2" s="5"/>
      <c r="D2" s="5"/>
      <c r="E2" s="5"/>
      <c r="F2" s="5"/>
      <c r="G2" s="5"/>
      <c r="H2" s="2"/>
      <c r="I2" s="39"/>
      <c r="J2" s="5"/>
      <c r="K2" s="5"/>
      <c r="L2" s="5"/>
      <c r="M2" s="5"/>
      <c r="N2" s="7"/>
      <c r="O2" s="5"/>
      <c r="P2" s="7"/>
      <c r="Q2" s="5"/>
      <c r="R2" s="39"/>
      <c r="S2" s="39"/>
      <c r="T2" s="36"/>
      <c r="U2" s="39"/>
      <c r="V2" s="39"/>
      <c r="W2" s="39"/>
      <c r="X2" s="39"/>
      <c r="Y2" s="39"/>
      <c r="Z2" s="39"/>
      <c r="AA2" s="39"/>
      <c r="AB2" s="39"/>
      <c r="AC2" s="39"/>
      <c r="AD2" s="39"/>
      <c r="AE2" s="39"/>
      <c r="AF2" s="39"/>
      <c r="AG2" s="39"/>
      <c r="AH2" s="39"/>
      <c r="AI2" s="39"/>
      <c r="AJ2" s="39"/>
      <c r="AK2" s="5"/>
      <c r="AL2" s="112"/>
      <c r="AM2" s="112"/>
      <c r="AN2" s="112"/>
      <c r="AO2" s="15"/>
      <c r="AP2" s="5"/>
      <c r="AQ2" s="5"/>
      <c r="AR2" s="5"/>
      <c r="AS2" s="5"/>
      <c r="AT2" s="5"/>
      <c r="AU2" s="5"/>
      <c r="AV2" s="5"/>
      <c r="AW2" s="5"/>
      <c r="AX2" s="5"/>
      <c r="AY2" s="5"/>
      <c r="AZ2" s="5"/>
      <c r="BA2" s="5"/>
      <c r="BB2" s="5"/>
      <c r="BC2" s="5"/>
      <c r="BD2" s="5"/>
      <c r="BE2" s="5"/>
      <c r="BF2" s="5"/>
      <c r="BG2" s="5"/>
      <c r="BH2" s="5"/>
      <c r="BJ2" s="22"/>
      <c r="BK2" s="93"/>
      <c r="CG2" s="93"/>
    </row>
    <row r="3" spans="1:85" x14ac:dyDescent="0.2">
      <c r="A3" s="22" t="s">
        <v>89</v>
      </c>
      <c r="B3" s="5"/>
      <c r="C3" s="5"/>
      <c r="D3" s="5"/>
      <c r="E3" s="5"/>
      <c r="F3" s="5"/>
      <c r="G3" s="5"/>
      <c r="H3" s="2"/>
      <c r="I3" s="39"/>
      <c r="J3" s="5"/>
      <c r="K3" s="5"/>
      <c r="L3" s="5"/>
      <c r="M3" s="5"/>
      <c r="N3" s="7"/>
      <c r="O3" s="5"/>
      <c r="P3" s="7"/>
      <c r="Q3" s="5"/>
      <c r="R3" s="39"/>
      <c r="S3" s="39"/>
      <c r="T3" s="36"/>
      <c r="U3" s="39"/>
      <c r="V3" s="39"/>
      <c r="W3" s="39"/>
      <c r="X3" s="39"/>
      <c r="Y3" s="39"/>
      <c r="Z3" s="39"/>
      <c r="AA3" s="39"/>
      <c r="AB3" s="39"/>
      <c r="AC3" s="39"/>
      <c r="AD3" s="39"/>
      <c r="AE3" s="39"/>
      <c r="AF3" s="39"/>
      <c r="AG3" s="39"/>
      <c r="AH3" s="39"/>
      <c r="AI3" s="39"/>
      <c r="AJ3" s="39"/>
      <c r="AK3" s="5"/>
      <c r="AL3" s="112"/>
      <c r="AM3" s="112"/>
      <c r="AN3" s="112"/>
      <c r="AO3" s="15"/>
      <c r="AP3" s="5"/>
      <c r="AQ3" s="5"/>
      <c r="AR3" s="5"/>
      <c r="AS3" s="5"/>
      <c r="AT3" s="5"/>
      <c r="AU3" s="5"/>
      <c r="AV3" s="5"/>
      <c r="AW3" s="5"/>
      <c r="AX3" s="5"/>
      <c r="AY3" s="5"/>
      <c r="AZ3" s="5"/>
      <c r="BA3" s="5"/>
      <c r="BB3" s="5"/>
      <c r="BC3" s="5"/>
      <c r="BD3" s="5"/>
      <c r="BE3" s="5"/>
      <c r="BF3" s="5"/>
      <c r="BG3" s="5"/>
      <c r="BH3" s="5"/>
      <c r="BJ3" s="22"/>
      <c r="BK3" s="93"/>
      <c r="CG3" s="93"/>
    </row>
    <row r="4" spans="1:85" x14ac:dyDescent="0.2">
      <c r="A4" s="23" t="s">
        <v>0</v>
      </c>
      <c r="B4" s="5" t="s">
        <v>1</v>
      </c>
      <c r="C4" t="s">
        <v>56</v>
      </c>
      <c r="D4" s="5" t="s">
        <v>14</v>
      </c>
      <c r="E4" s="5" t="s">
        <v>2</v>
      </c>
      <c r="F4" s="5" t="s">
        <v>20</v>
      </c>
      <c r="G4" s="5" t="s">
        <v>15</v>
      </c>
      <c r="H4" s="122" t="s">
        <v>18</v>
      </c>
      <c r="I4" s="39" t="s">
        <v>3</v>
      </c>
      <c r="J4" s="5" t="s">
        <v>30</v>
      </c>
      <c r="K4" s="5" t="s">
        <v>33</v>
      </c>
      <c r="L4" s="5" t="s">
        <v>32</v>
      </c>
      <c r="M4" s="5"/>
      <c r="N4" s="7" t="s">
        <v>34</v>
      </c>
      <c r="O4" s="5" t="s">
        <v>35</v>
      </c>
      <c r="P4" s="7"/>
      <c r="Q4" s="5"/>
      <c r="R4" s="38" t="s">
        <v>113</v>
      </c>
      <c r="S4" s="38" t="s">
        <v>58</v>
      </c>
      <c r="T4" s="35" t="s">
        <v>74</v>
      </c>
      <c r="U4" s="38" t="s">
        <v>73</v>
      </c>
      <c r="V4" s="38" t="s">
        <v>75</v>
      </c>
      <c r="W4" s="39"/>
      <c r="X4" s="39"/>
      <c r="Y4" s="39"/>
      <c r="Z4" s="39"/>
      <c r="AA4" s="39"/>
      <c r="AB4" s="39"/>
      <c r="AC4" s="39"/>
      <c r="AD4" s="39"/>
      <c r="AE4" s="39"/>
      <c r="AF4" s="39"/>
      <c r="AG4" s="39"/>
      <c r="AH4" s="39"/>
      <c r="AI4" s="39"/>
      <c r="AJ4" s="39"/>
      <c r="AK4" s="5"/>
      <c r="AL4" s="112"/>
      <c r="AM4" s="112"/>
      <c r="AN4" s="112"/>
      <c r="AO4" s="15"/>
      <c r="AP4" s="5"/>
      <c r="AQ4" s="5"/>
      <c r="AR4" s="5"/>
      <c r="AS4" s="5"/>
      <c r="AT4" s="5"/>
      <c r="AU4" s="5"/>
      <c r="AV4" s="5"/>
      <c r="AW4" s="5"/>
      <c r="AX4" s="5"/>
      <c r="AY4" s="5"/>
      <c r="AZ4" s="5"/>
      <c r="BA4" s="5"/>
      <c r="BB4" s="5"/>
      <c r="BC4" s="5"/>
      <c r="BD4" s="5"/>
      <c r="BE4" s="5"/>
      <c r="BF4" s="5"/>
      <c r="BG4" s="5"/>
      <c r="BH4" s="5"/>
      <c r="BJ4" s="22"/>
      <c r="BK4" s="93"/>
      <c r="CG4" s="93"/>
    </row>
    <row r="5" spans="1:85" ht="15" thickBot="1" x14ac:dyDescent="0.25">
      <c r="A5" s="23" t="s">
        <v>86</v>
      </c>
      <c r="B5" s="5"/>
      <c r="C5" s="5"/>
      <c r="D5" s="5"/>
      <c r="E5" s="5"/>
      <c r="F5" s="5"/>
      <c r="G5" s="5"/>
      <c r="H5" s="2"/>
      <c r="I5" s="39"/>
      <c r="J5" s="7"/>
      <c r="K5" s="6"/>
      <c r="L5" s="5"/>
      <c r="M5" s="5"/>
      <c r="N5" s="7"/>
      <c r="O5" s="5">
        <v>0</v>
      </c>
      <c r="P5" s="7"/>
      <c r="Q5" s="5"/>
      <c r="R5" s="39"/>
      <c r="S5" s="113"/>
      <c r="T5" s="36"/>
      <c r="U5" s="39"/>
      <c r="V5" s="39"/>
      <c r="W5" s="39"/>
      <c r="X5" s="39"/>
      <c r="Y5" s="39"/>
      <c r="Z5" s="39"/>
      <c r="AA5" s="39"/>
      <c r="AB5" s="39"/>
      <c r="AC5" s="39"/>
      <c r="AD5" s="39"/>
      <c r="AE5" s="39"/>
      <c r="AF5" s="39"/>
      <c r="AG5" s="39"/>
      <c r="AH5" s="39"/>
      <c r="AI5" s="39"/>
      <c r="AJ5" s="39"/>
      <c r="AK5" s="5"/>
      <c r="AL5" s="112"/>
      <c r="AM5" s="112"/>
      <c r="AN5" s="112"/>
      <c r="AO5" s="15"/>
      <c r="AP5" s="5"/>
      <c r="AQ5" s="5"/>
      <c r="AR5" s="5"/>
      <c r="AS5" s="5"/>
      <c r="AT5" s="5"/>
      <c r="AU5" s="5"/>
      <c r="AV5" s="5"/>
      <c r="AW5" s="5"/>
      <c r="AX5" s="5"/>
      <c r="AY5" s="5"/>
      <c r="AZ5" s="5"/>
      <c r="BA5" s="5"/>
      <c r="BB5" s="5"/>
      <c r="BC5" s="5"/>
      <c r="BD5" s="5"/>
      <c r="BE5" s="5"/>
      <c r="BF5" s="5"/>
      <c r="BG5" s="5"/>
      <c r="BH5" s="5"/>
      <c r="BJ5" s="22"/>
      <c r="BK5" s="93"/>
      <c r="CG5" s="93"/>
    </row>
    <row r="6" spans="1:85" ht="25.5" customHeight="1" thickTop="1" x14ac:dyDescent="0.2">
      <c r="A6" s="23"/>
      <c r="B6" s="32" t="s">
        <v>76</v>
      </c>
      <c r="C6" s="33"/>
      <c r="D6" s="127">
        <f>R5</f>
        <v>0</v>
      </c>
      <c r="E6" s="128"/>
      <c r="F6" s="23"/>
      <c r="G6" s="5"/>
      <c r="H6" s="2"/>
      <c r="I6" s="39"/>
      <c r="J6" s="14"/>
      <c r="K6" s="14"/>
      <c r="L6" s="14"/>
      <c r="M6" s="14"/>
      <c r="N6" s="14"/>
      <c r="O6" s="14"/>
      <c r="P6" s="7"/>
      <c r="Q6" s="14"/>
      <c r="R6" s="39"/>
      <c r="S6" s="39"/>
      <c r="T6" s="36"/>
      <c r="U6" s="39"/>
      <c r="V6" s="39"/>
      <c r="W6" s="39"/>
      <c r="X6" s="39"/>
      <c r="Y6" s="39"/>
      <c r="Z6" s="39"/>
      <c r="AA6" s="39"/>
      <c r="AB6" s="39"/>
      <c r="AC6" s="39"/>
      <c r="AD6" s="39"/>
      <c r="AE6" s="39"/>
      <c r="AF6" s="39"/>
      <c r="AG6" s="39"/>
      <c r="AH6" s="39"/>
      <c r="AI6" s="39"/>
      <c r="AJ6" s="39"/>
      <c r="AK6" s="14"/>
      <c r="AL6" s="74"/>
      <c r="AM6" s="74"/>
      <c r="AN6" s="74"/>
      <c r="AO6" s="78"/>
      <c r="AP6" s="14"/>
      <c r="AQ6" s="14"/>
      <c r="AR6" s="14"/>
      <c r="AS6" s="14"/>
      <c r="AT6" s="14"/>
      <c r="AU6" s="14"/>
      <c r="AV6" s="14"/>
      <c r="AW6" s="14"/>
      <c r="AX6" s="14"/>
      <c r="AY6" s="14"/>
      <c r="AZ6" s="14"/>
      <c r="BA6" s="14"/>
      <c r="BB6" s="14"/>
      <c r="BC6" s="14"/>
      <c r="BD6" s="14"/>
      <c r="BE6" s="14"/>
      <c r="BF6" s="14"/>
      <c r="BG6" s="14"/>
      <c r="BH6" s="14"/>
      <c r="BI6" s="14"/>
      <c r="BJ6" s="74"/>
      <c r="BK6" s="78"/>
      <c r="BL6" s="112"/>
      <c r="BM6" s="112"/>
      <c r="BN6" s="5"/>
      <c r="BO6" s="5"/>
      <c r="BP6" s="5"/>
      <c r="BQ6" s="5"/>
      <c r="BR6" s="5"/>
      <c r="BS6" s="5"/>
      <c r="BT6" s="5"/>
      <c r="BU6" s="5"/>
      <c r="BV6" s="5"/>
      <c r="BW6" s="5"/>
      <c r="BX6" s="5"/>
      <c r="BY6" s="5"/>
      <c r="BZ6" s="5"/>
      <c r="CA6" s="5"/>
      <c r="CB6" s="5"/>
      <c r="CC6" s="5"/>
      <c r="CG6" s="93"/>
    </row>
    <row r="7" spans="1:85" ht="25.5" customHeight="1" x14ac:dyDescent="0.2">
      <c r="A7" s="46"/>
      <c r="B7" s="48" t="s">
        <v>71</v>
      </c>
      <c r="C7" s="49" t="str">
        <f>T5&amp;"  "&amp;U5</f>
        <v xml:space="preserve">  </v>
      </c>
      <c r="D7" s="50"/>
      <c r="E7" s="51"/>
      <c r="F7" s="23"/>
      <c r="G7" s="5"/>
      <c r="H7" s="2"/>
      <c r="I7" s="39"/>
      <c r="J7" s="14"/>
      <c r="K7" s="14"/>
      <c r="L7" s="14"/>
      <c r="M7" s="14"/>
      <c r="N7" s="14"/>
      <c r="O7" s="14"/>
      <c r="P7" s="7"/>
      <c r="Q7" s="14"/>
      <c r="R7" s="39"/>
      <c r="S7" s="39"/>
      <c r="T7" s="36"/>
      <c r="U7" s="39"/>
      <c r="V7" s="39"/>
      <c r="W7" s="39"/>
      <c r="X7" s="39"/>
      <c r="Y7" s="39"/>
      <c r="Z7" s="39"/>
      <c r="AA7" s="39"/>
      <c r="AB7" s="39"/>
      <c r="AC7" s="39"/>
      <c r="AD7" s="39"/>
      <c r="AE7" s="39"/>
      <c r="AF7" s="39"/>
      <c r="AG7" s="39"/>
      <c r="AH7" s="39"/>
      <c r="AI7" s="39"/>
      <c r="AJ7" s="39"/>
      <c r="AK7" s="14"/>
      <c r="AL7" s="74"/>
      <c r="AM7" s="74"/>
      <c r="AN7" s="74"/>
      <c r="AO7" s="78"/>
      <c r="AP7" s="14"/>
      <c r="AQ7" s="14"/>
      <c r="AR7" s="14"/>
      <c r="AS7" s="14"/>
      <c r="AT7" s="14"/>
      <c r="AU7" s="14"/>
      <c r="AV7" s="14"/>
      <c r="AW7" s="14"/>
      <c r="AX7" s="14"/>
      <c r="AY7" s="14"/>
      <c r="AZ7" s="14"/>
      <c r="BA7" s="14"/>
      <c r="BB7" s="14"/>
      <c r="BC7" s="14"/>
      <c r="BD7" s="14"/>
      <c r="BE7" s="14"/>
      <c r="BF7" s="14"/>
      <c r="BG7" s="14"/>
      <c r="BH7" s="14"/>
      <c r="BI7" s="14"/>
      <c r="BJ7" s="74"/>
      <c r="BK7" s="78"/>
      <c r="BL7" s="112"/>
      <c r="BM7" s="112"/>
      <c r="BN7" s="5"/>
      <c r="BO7" s="5"/>
      <c r="BP7" s="5"/>
      <c r="BQ7" s="5"/>
      <c r="BR7" s="5"/>
      <c r="BS7" s="5"/>
      <c r="BT7" s="5"/>
      <c r="BU7" s="5"/>
      <c r="BV7" s="5"/>
      <c r="BW7" s="5"/>
      <c r="BX7" s="5"/>
      <c r="BY7" s="5"/>
      <c r="BZ7" s="5"/>
      <c r="CA7" s="5"/>
      <c r="CB7" s="5"/>
      <c r="CC7" s="5"/>
      <c r="CG7" s="93"/>
    </row>
    <row r="8" spans="1:85" ht="25.5" customHeight="1" x14ac:dyDescent="0.2">
      <c r="A8" s="46"/>
      <c r="B8" s="48" t="s">
        <v>72</v>
      </c>
      <c r="C8" s="49" t="str">
        <f>V5&amp;"  "&amp;F5</f>
        <v xml:space="preserve">  </v>
      </c>
      <c r="D8" s="50"/>
      <c r="E8" s="51"/>
      <c r="F8" s="23"/>
      <c r="G8" s="5"/>
      <c r="H8" s="2"/>
      <c r="I8" s="39"/>
      <c r="J8" s="14"/>
      <c r="K8" s="14"/>
      <c r="L8" s="14"/>
      <c r="M8" s="14"/>
      <c r="N8" s="14"/>
      <c r="O8" s="14"/>
      <c r="P8" s="7"/>
      <c r="Q8" s="14"/>
      <c r="R8" s="39"/>
      <c r="S8" s="39"/>
      <c r="T8" s="36"/>
      <c r="U8" s="39"/>
      <c r="V8" s="39"/>
      <c r="W8" s="39"/>
      <c r="X8" s="39"/>
      <c r="Y8" s="39"/>
      <c r="Z8" s="39"/>
      <c r="AA8" s="39"/>
      <c r="AB8" s="39"/>
      <c r="AC8" s="39"/>
      <c r="AD8" s="39"/>
      <c r="AE8" s="39"/>
      <c r="AF8" s="39"/>
      <c r="AG8" s="39"/>
      <c r="AH8" s="39"/>
      <c r="AI8" s="39"/>
      <c r="AJ8" s="39"/>
      <c r="AK8" s="14"/>
      <c r="AL8" s="74"/>
      <c r="AM8" s="74"/>
      <c r="AN8" s="74"/>
      <c r="AO8" s="78"/>
      <c r="AP8" s="14"/>
      <c r="AQ8" s="14"/>
      <c r="AR8" s="14"/>
      <c r="AS8" s="14"/>
      <c r="AT8" s="14"/>
      <c r="AU8" s="14"/>
      <c r="AV8" s="14"/>
      <c r="AW8" s="14"/>
      <c r="AX8" s="14"/>
      <c r="AY8" s="14"/>
      <c r="AZ8" s="14"/>
      <c r="BA8" s="14"/>
      <c r="BB8" s="14"/>
      <c r="BC8" s="14"/>
      <c r="BD8" s="14"/>
      <c r="BE8" s="14"/>
      <c r="BF8" s="14"/>
      <c r="BG8" s="14"/>
      <c r="BH8" s="14"/>
      <c r="BI8" s="14"/>
      <c r="BJ8" s="74"/>
      <c r="BK8" s="78"/>
      <c r="BL8" s="112"/>
      <c r="BM8" s="112"/>
      <c r="BN8" s="5"/>
      <c r="BO8" s="5"/>
      <c r="BP8" s="5"/>
      <c r="BQ8" s="5"/>
      <c r="BR8" s="5"/>
      <c r="BS8" s="5"/>
      <c r="BT8" s="5"/>
      <c r="BU8" s="5"/>
      <c r="BV8" s="5"/>
      <c r="BW8" s="5"/>
      <c r="BX8" s="5"/>
      <c r="BY8" s="5"/>
      <c r="BZ8" s="5"/>
      <c r="CA8" s="5"/>
      <c r="CB8" s="5"/>
      <c r="CC8" s="5"/>
      <c r="CG8" s="93"/>
    </row>
    <row r="9" spans="1:85" ht="44.25" customHeight="1" x14ac:dyDescent="0.2">
      <c r="A9" s="46"/>
      <c r="B9" s="48" t="s">
        <v>221</v>
      </c>
      <c r="C9" s="129">
        <f>H5</f>
        <v>0</v>
      </c>
      <c r="D9" s="130"/>
      <c r="E9" s="131"/>
      <c r="F9" s="23"/>
      <c r="G9" s="5"/>
      <c r="H9" s="2"/>
      <c r="I9" s="39"/>
      <c r="J9" s="14"/>
      <c r="K9" s="14"/>
      <c r="L9" s="14"/>
      <c r="M9" s="14"/>
      <c r="N9" s="14"/>
      <c r="O9" s="14"/>
      <c r="P9" s="7"/>
      <c r="Q9" s="14"/>
      <c r="R9" s="39"/>
      <c r="S9" s="39"/>
      <c r="T9" s="36"/>
      <c r="U9" s="39"/>
      <c r="V9" s="39"/>
      <c r="W9" s="39"/>
      <c r="X9" s="39"/>
      <c r="Y9" s="39"/>
      <c r="Z9" s="39"/>
      <c r="AA9" s="39"/>
      <c r="AB9" s="39"/>
      <c r="AC9" s="39"/>
      <c r="AD9" s="39"/>
      <c r="AE9" s="39"/>
      <c r="AF9" s="39"/>
      <c r="AG9" s="39"/>
      <c r="AH9" s="39"/>
      <c r="AI9" s="39"/>
      <c r="AJ9" s="39"/>
      <c r="AK9" s="14"/>
      <c r="AL9" s="74"/>
      <c r="AM9" s="74"/>
      <c r="AN9" s="74"/>
      <c r="AO9" s="78"/>
      <c r="AP9" s="14"/>
      <c r="AQ9" s="14"/>
      <c r="AR9" s="14"/>
      <c r="AS9" s="14"/>
      <c r="AT9" s="14"/>
      <c r="AU9" s="14"/>
      <c r="AV9" s="14"/>
      <c r="AW9" s="14"/>
      <c r="AX9" s="14"/>
      <c r="AY9" s="14"/>
      <c r="AZ9" s="14"/>
      <c r="BA9" s="14"/>
      <c r="BB9" s="14"/>
      <c r="BC9" s="14"/>
      <c r="BD9" s="14"/>
      <c r="BE9" s="14"/>
      <c r="BF9" s="14"/>
      <c r="BG9" s="14"/>
      <c r="BH9" s="14"/>
      <c r="BI9" s="14"/>
      <c r="BJ9" s="74"/>
      <c r="BK9" s="78"/>
      <c r="BL9" s="112"/>
      <c r="BM9" s="112"/>
      <c r="BN9" s="5"/>
      <c r="BO9" s="5"/>
      <c r="BP9" s="5"/>
      <c r="BQ9" s="5"/>
      <c r="BR9" s="5"/>
      <c r="BS9" s="5"/>
      <c r="BT9" s="5"/>
      <c r="BU9" s="5"/>
      <c r="BV9" s="5"/>
      <c r="BW9" s="5"/>
      <c r="BX9" s="5"/>
      <c r="BY9" s="5"/>
      <c r="BZ9" s="5"/>
      <c r="CA9" s="5"/>
      <c r="CB9" s="5"/>
      <c r="CC9" s="5"/>
      <c r="CG9" s="93"/>
    </row>
    <row r="10" spans="1:85" ht="15.75" thickBot="1" x14ac:dyDescent="0.3">
      <c r="A10" s="22" t="s">
        <v>88</v>
      </c>
      <c r="B10" s="31" t="s">
        <v>57</v>
      </c>
      <c r="C10" s="30"/>
      <c r="D10" s="30"/>
      <c r="E10" s="114" t="s">
        <v>94</v>
      </c>
      <c r="F10" s="5"/>
      <c r="G10" s="5"/>
      <c r="H10" s="2"/>
      <c r="I10" s="39"/>
      <c r="J10" s="7"/>
      <c r="K10" s="5"/>
      <c r="L10" s="5"/>
      <c r="M10" s="5"/>
      <c r="N10" s="7"/>
      <c r="O10" s="5"/>
      <c r="P10" s="7"/>
      <c r="Q10" s="5"/>
      <c r="R10" s="39"/>
      <c r="S10" s="39"/>
      <c r="T10" s="36"/>
      <c r="U10" s="39"/>
      <c r="V10" s="39"/>
      <c r="W10" s="39"/>
      <c r="X10" s="39"/>
      <c r="Y10" s="39"/>
      <c r="Z10" s="39"/>
      <c r="AA10" s="39"/>
      <c r="AB10" s="39"/>
      <c r="AC10" s="39"/>
      <c r="AD10" s="39"/>
      <c r="AE10" s="39"/>
      <c r="AF10" s="39"/>
      <c r="AG10" s="39"/>
      <c r="AH10" s="39"/>
      <c r="AI10" s="39"/>
      <c r="AJ10" s="39"/>
      <c r="AK10" s="5"/>
      <c r="AL10" s="112"/>
      <c r="AM10" s="112"/>
      <c r="AN10" s="112"/>
      <c r="AO10" s="15"/>
      <c r="AP10" s="5" t="s">
        <v>163</v>
      </c>
      <c r="AQ10" s="5"/>
      <c r="AR10" s="5"/>
      <c r="AS10" s="5"/>
      <c r="AT10" s="5"/>
      <c r="AU10" s="5"/>
      <c r="AV10" s="5"/>
      <c r="AW10" s="5"/>
      <c r="AX10" s="5"/>
      <c r="AY10" s="5"/>
      <c r="AZ10" s="5"/>
      <c r="BA10" s="5"/>
      <c r="BB10" s="5"/>
      <c r="BC10" s="5"/>
      <c r="BD10" s="5"/>
      <c r="BE10" s="5"/>
      <c r="BF10" s="5"/>
      <c r="BG10" s="5"/>
      <c r="BH10" s="5"/>
      <c r="BK10" s="93"/>
      <c r="CG10" s="93"/>
    </row>
    <row r="11" spans="1:85" ht="14.25" customHeight="1" thickTop="1" x14ac:dyDescent="0.2">
      <c r="B11" s="5"/>
      <c r="C11" s="5"/>
      <c r="D11" s="5"/>
      <c r="E11" s="54"/>
      <c r="F11" s="115"/>
      <c r="G11" s="5"/>
      <c r="H11" s="2"/>
      <c r="I11" s="39"/>
      <c r="J11" s="5"/>
      <c r="K11" s="5"/>
      <c r="L11" s="5"/>
      <c r="M11" s="116"/>
      <c r="N11" s="7"/>
      <c r="O11" s="5"/>
      <c r="P11" s="7"/>
      <c r="Q11" s="5"/>
      <c r="R11" s="39"/>
      <c r="S11" s="39"/>
      <c r="T11" s="36"/>
      <c r="U11" s="39"/>
      <c r="V11" s="39"/>
      <c r="W11" s="39"/>
      <c r="X11" s="39"/>
      <c r="Y11" s="39"/>
      <c r="Z11" s="39"/>
      <c r="AA11" s="39"/>
      <c r="AB11" s="39"/>
      <c r="AC11" s="39"/>
      <c r="AD11" s="39"/>
      <c r="AE11" s="39"/>
      <c r="AF11" s="39"/>
      <c r="AG11" s="39"/>
      <c r="AH11" s="39"/>
      <c r="AI11" s="39"/>
      <c r="AJ11" s="39"/>
      <c r="AK11" s="20"/>
      <c r="AL11" s="117"/>
      <c r="AM11" s="117"/>
      <c r="AN11" s="117"/>
      <c r="AO11" s="5"/>
      <c r="AP11" s="5"/>
      <c r="AQ11" s="5"/>
      <c r="AR11" s="5"/>
      <c r="AS11" s="5"/>
      <c r="AT11" s="5"/>
      <c r="AU11" s="5"/>
      <c r="AV11" s="5"/>
      <c r="AW11" s="5"/>
      <c r="AX11" s="5"/>
      <c r="AY11" s="5"/>
      <c r="AZ11" s="5"/>
      <c r="BA11" s="5"/>
      <c r="BB11" s="5"/>
      <c r="BC11" s="5"/>
      <c r="BD11" s="5"/>
      <c r="BE11" s="5"/>
      <c r="BF11" s="5"/>
      <c r="BJ11" s="5"/>
      <c r="BK11" s="5"/>
      <c r="BL11" s="5"/>
      <c r="BM11" s="5"/>
      <c r="BN11" s="5"/>
      <c r="BO11" s="5"/>
      <c r="BP11" s="5"/>
      <c r="BQ11" s="5"/>
      <c r="BR11" s="5"/>
      <c r="BS11" s="5"/>
      <c r="BT11" s="5"/>
      <c r="BU11" s="5"/>
      <c r="BV11" s="5"/>
      <c r="BW11" s="5"/>
      <c r="BX11" s="5"/>
      <c r="BY11" s="5"/>
      <c r="BZ11" s="5"/>
      <c r="CA11" s="5"/>
      <c r="CE11" s="93"/>
    </row>
    <row r="12" spans="1:85" ht="14.25" customHeight="1" x14ac:dyDescent="0.2">
      <c r="A12" s="98" t="s">
        <v>222</v>
      </c>
      <c r="B12" s="5"/>
      <c r="C12" s="5"/>
      <c r="D12" s="5"/>
      <c r="E12" s="54"/>
      <c r="F12" s="115"/>
      <c r="G12" s="5"/>
      <c r="H12" s="2"/>
      <c r="I12" s="39"/>
      <c r="J12" s="5"/>
      <c r="K12" s="5"/>
      <c r="L12" s="5"/>
      <c r="M12" s="116"/>
      <c r="N12" s="7"/>
      <c r="O12" s="5"/>
      <c r="P12" s="7"/>
      <c r="Q12" s="5"/>
      <c r="R12" s="39"/>
      <c r="S12" s="39"/>
      <c r="T12" s="36"/>
      <c r="U12" s="39"/>
      <c r="V12" s="39"/>
      <c r="W12" s="39"/>
      <c r="X12" s="39"/>
      <c r="Y12" s="39"/>
      <c r="Z12" s="39"/>
      <c r="AA12" s="39"/>
      <c r="AB12" s="39"/>
      <c r="AC12" s="39"/>
      <c r="AD12" s="39"/>
      <c r="AE12" s="39"/>
      <c r="AF12" s="39"/>
      <c r="AG12" s="39"/>
      <c r="AH12" s="39"/>
      <c r="AI12" s="39"/>
      <c r="AJ12" s="39"/>
      <c r="AK12" s="20"/>
      <c r="AL12" s="117"/>
      <c r="AM12" s="117"/>
      <c r="AN12" s="117"/>
      <c r="AO12" s="5"/>
      <c r="AP12" s="5"/>
      <c r="AQ12" s="5"/>
      <c r="AR12" s="5"/>
      <c r="AS12" s="5"/>
      <c r="AT12" s="5"/>
      <c r="AU12" s="5"/>
      <c r="AV12" s="5"/>
      <c r="AW12" s="5"/>
      <c r="AX12" s="5"/>
      <c r="AY12" s="5"/>
      <c r="AZ12" s="5"/>
      <c r="BA12" s="5"/>
      <c r="BB12" s="5"/>
      <c r="BC12" s="5"/>
      <c r="BD12" s="5"/>
      <c r="BE12" s="5"/>
      <c r="BF12" s="5"/>
      <c r="BJ12" s="5"/>
      <c r="BK12" s="5"/>
      <c r="BL12" s="5"/>
      <c r="BM12" s="5"/>
      <c r="BN12" s="5"/>
      <c r="BO12" s="5"/>
      <c r="BP12" s="5"/>
      <c r="BQ12" s="5"/>
      <c r="BR12" s="5"/>
      <c r="BS12" s="5"/>
      <c r="BT12" s="5"/>
      <c r="BU12" s="5"/>
      <c r="BV12" s="5"/>
      <c r="BW12" s="5"/>
      <c r="BX12" s="5"/>
      <c r="BY12" s="5"/>
      <c r="BZ12" s="5"/>
      <c r="CA12" s="5"/>
      <c r="CE12" s="93"/>
    </row>
    <row r="13" spans="1:85" ht="14.25" customHeight="1" x14ac:dyDescent="0.25">
      <c r="A13" s="98"/>
      <c r="B13" s="1" t="s">
        <v>223</v>
      </c>
      <c r="C13" s="5"/>
      <c r="D13" s="5"/>
      <c r="E13" s="54"/>
      <c r="F13" s="115"/>
      <c r="G13" s="5"/>
      <c r="H13" s="2"/>
      <c r="I13" s="39"/>
      <c r="J13" s="5"/>
      <c r="K13" s="5"/>
      <c r="L13" s="5"/>
      <c r="M13" s="116"/>
      <c r="N13" s="7"/>
      <c r="O13" s="5"/>
      <c r="P13" s="7"/>
      <c r="Q13" s="5"/>
      <c r="R13" s="39"/>
      <c r="S13" s="39"/>
      <c r="T13" s="36"/>
      <c r="U13" s="39"/>
      <c r="V13" s="39"/>
      <c r="W13" s="39"/>
      <c r="X13" s="39"/>
      <c r="Y13" s="39"/>
      <c r="Z13" s="39"/>
      <c r="AA13" s="39"/>
      <c r="AB13" s="39"/>
      <c r="AC13" s="39"/>
      <c r="AD13" s="39"/>
      <c r="AE13" s="39"/>
      <c r="AF13" s="39"/>
      <c r="AG13" s="39"/>
      <c r="AH13" s="39"/>
      <c r="AI13" s="39"/>
      <c r="AJ13" s="39"/>
      <c r="AK13" s="20"/>
      <c r="AL13" s="117"/>
      <c r="AM13" s="117"/>
      <c r="AN13" s="117"/>
      <c r="AO13" s="5"/>
      <c r="AP13" s="5"/>
      <c r="AQ13" s="5"/>
      <c r="AR13" s="5"/>
      <c r="AS13" s="5"/>
      <c r="AT13" s="5"/>
      <c r="AU13" s="5"/>
      <c r="AV13" s="5"/>
      <c r="AW13" s="5"/>
      <c r="AX13" s="5"/>
      <c r="AY13" s="5"/>
      <c r="AZ13" s="5"/>
      <c r="BA13" s="5"/>
      <c r="BB13" s="5"/>
      <c r="BC13" s="5"/>
      <c r="BD13" s="5"/>
      <c r="BE13" s="5"/>
      <c r="BF13" s="5"/>
      <c r="BJ13" s="5"/>
      <c r="BK13" s="5"/>
      <c r="BL13" s="5"/>
      <c r="BM13" s="5"/>
      <c r="BN13" s="5"/>
      <c r="BO13" s="5"/>
      <c r="BP13" s="5"/>
      <c r="BQ13" s="5"/>
      <c r="BR13" s="5"/>
      <c r="BS13" s="5"/>
      <c r="BT13" s="5"/>
      <c r="BU13" s="5"/>
      <c r="BV13" s="5"/>
      <c r="BW13" s="5"/>
      <c r="BX13" s="5"/>
      <c r="BY13" s="5"/>
      <c r="BZ13" s="5"/>
      <c r="CA13" s="5"/>
      <c r="CE13" s="93"/>
    </row>
    <row r="14" spans="1:85" ht="14.25" customHeight="1" x14ac:dyDescent="0.2">
      <c r="A14" t="s">
        <v>224</v>
      </c>
      <c r="B14" s="5"/>
      <c r="C14" s="5"/>
      <c r="D14" s="5"/>
      <c r="E14" s="54"/>
      <c r="F14" s="115"/>
      <c r="G14" s="5"/>
      <c r="H14" s="2"/>
      <c r="I14" s="39"/>
      <c r="J14" s="5"/>
      <c r="K14" s="5"/>
      <c r="L14" s="5"/>
      <c r="M14" s="116"/>
      <c r="N14" s="7"/>
      <c r="O14" s="5"/>
      <c r="P14" s="7"/>
      <c r="Q14" s="5"/>
      <c r="R14" s="39"/>
      <c r="S14" s="39"/>
      <c r="T14" s="36"/>
      <c r="U14" s="39"/>
      <c r="V14" s="39"/>
      <c r="W14" s="39"/>
      <c r="X14" s="39"/>
      <c r="Y14" s="39"/>
      <c r="Z14" s="39"/>
      <c r="AA14" s="39"/>
      <c r="AB14" s="39"/>
      <c r="AC14" s="39"/>
      <c r="AD14" s="39"/>
      <c r="AE14" s="39"/>
      <c r="AF14" s="39"/>
      <c r="AG14" s="39"/>
      <c r="AH14" s="39"/>
      <c r="AI14" s="39"/>
      <c r="AJ14" s="39"/>
      <c r="AK14" s="20"/>
      <c r="AL14" s="117"/>
      <c r="AM14" s="117"/>
      <c r="AN14" s="117"/>
      <c r="AO14" s="5"/>
      <c r="AP14" s="5"/>
      <c r="AQ14" s="5"/>
      <c r="AR14" s="5"/>
      <c r="AS14" s="5"/>
      <c r="AT14" s="5"/>
      <c r="AU14" s="5"/>
      <c r="AV14" s="5"/>
      <c r="AW14" s="5"/>
      <c r="AX14" s="5"/>
      <c r="AY14" s="5"/>
      <c r="AZ14" s="5"/>
      <c r="BA14" s="5"/>
      <c r="BB14" s="5"/>
      <c r="BC14" s="5"/>
      <c r="BD14" s="5"/>
      <c r="BE14" s="5"/>
      <c r="BF14" s="5"/>
      <c r="BJ14" s="5"/>
      <c r="BK14" s="5"/>
      <c r="BL14" s="5"/>
      <c r="BM14" s="5"/>
      <c r="BN14" s="5"/>
      <c r="BO14" s="5"/>
      <c r="BP14" s="5"/>
      <c r="BQ14" s="5"/>
      <c r="BR14" s="5"/>
      <c r="BS14" s="5"/>
      <c r="BT14" s="5"/>
      <c r="BU14" s="5"/>
      <c r="BV14" s="5"/>
      <c r="BW14" s="5"/>
      <c r="BX14" s="5"/>
      <c r="BY14" s="5"/>
      <c r="BZ14" s="5"/>
      <c r="CA14" s="5"/>
      <c r="CE14" s="93"/>
    </row>
    <row r="15" spans="1:85" ht="28.5" customHeight="1" x14ac:dyDescent="0.2">
      <c r="A15" s="22" t="s">
        <v>89</v>
      </c>
      <c r="B15" s="5"/>
      <c r="C15" s="5"/>
      <c r="D15" s="5"/>
      <c r="E15" s="54"/>
      <c r="F15" s="115"/>
      <c r="G15" s="5"/>
      <c r="H15" s="2"/>
      <c r="I15" s="39"/>
      <c r="J15" s="5"/>
      <c r="K15" s="5"/>
      <c r="L15" s="5"/>
      <c r="M15" s="116"/>
      <c r="N15" s="7"/>
      <c r="O15" s="5"/>
      <c r="P15" s="7"/>
      <c r="Q15" s="5"/>
      <c r="R15" s="39"/>
      <c r="S15" s="39"/>
      <c r="T15" s="36"/>
      <c r="U15" s="39"/>
      <c r="V15" s="39"/>
      <c r="W15" s="39"/>
      <c r="X15" s="39"/>
      <c r="Y15" s="39"/>
      <c r="Z15" s="39"/>
      <c r="AA15" s="39"/>
      <c r="AB15" s="39"/>
      <c r="AC15" s="39"/>
      <c r="AD15" s="39"/>
      <c r="AE15" s="39"/>
      <c r="AF15" s="39"/>
      <c r="AG15" s="39"/>
      <c r="AH15" s="39"/>
      <c r="AI15" s="39"/>
      <c r="AJ15" s="39"/>
      <c r="AK15" s="5"/>
      <c r="AL15" s="117"/>
      <c r="AM15" s="117"/>
      <c r="AN15" s="117"/>
      <c r="AO15" s="5"/>
      <c r="AP15" s="5"/>
      <c r="AQ15" s="5"/>
      <c r="AR15" s="5"/>
      <c r="AS15" s="5"/>
      <c r="AT15" s="5"/>
      <c r="AU15" s="5"/>
      <c r="AV15" s="5"/>
      <c r="AW15" s="5"/>
      <c r="AX15" s="5"/>
      <c r="AY15" s="5"/>
      <c r="AZ15" s="5"/>
      <c r="BA15" s="5"/>
      <c r="BB15" s="5"/>
      <c r="BC15" s="5"/>
      <c r="BD15" s="5"/>
      <c r="BE15" s="5"/>
      <c r="BF15" s="5"/>
      <c r="BJ15" s="5"/>
      <c r="BK15" s="5"/>
      <c r="BL15" s="5"/>
      <c r="BM15" s="5"/>
      <c r="BN15" s="5"/>
      <c r="BO15" s="5"/>
      <c r="BP15" s="5"/>
      <c r="BQ15" s="5"/>
      <c r="BR15" s="5"/>
      <c r="BS15" s="5"/>
      <c r="BT15" s="5"/>
      <c r="BU15" s="5"/>
      <c r="BV15" s="5"/>
      <c r="BW15" s="5"/>
      <c r="BX15" s="5"/>
      <c r="BY15" s="5"/>
      <c r="BZ15" s="5"/>
      <c r="CA15" s="5"/>
      <c r="CE15" s="93"/>
    </row>
    <row r="16" spans="1:85" ht="25.5" customHeight="1" x14ac:dyDescent="0.2">
      <c r="A16" s="23" t="s">
        <v>0</v>
      </c>
      <c r="B16" s="5"/>
      <c r="C16" s="41" t="s">
        <v>225</v>
      </c>
      <c r="D16" t="s">
        <v>226</v>
      </c>
      <c r="E16" s="54" t="s">
        <v>227</v>
      </c>
      <c r="F16" s="101"/>
      <c r="G16" s="5"/>
      <c r="H16" s="2"/>
      <c r="I16" s="39"/>
      <c r="J16" s="5"/>
      <c r="K16" s="5"/>
      <c r="L16" s="5"/>
      <c r="M16" s="116"/>
      <c r="N16" s="7"/>
      <c r="O16" s="5"/>
      <c r="P16" s="7"/>
      <c r="Q16" s="5"/>
      <c r="R16" s="39"/>
      <c r="S16" s="39"/>
      <c r="T16" s="35"/>
      <c r="U16" s="39"/>
      <c r="V16" s="39"/>
      <c r="W16" s="39"/>
      <c r="X16" s="39"/>
      <c r="Y16" s="39"/>
      <c r="Z16" s="39"/>
      <c r="AA16" s="39"/>
      <c r="AB16" s="39"/>
      <c r="AC16" s="39"/>
      <c r="AD16" s="39"/>
      <c r="AE16" s="39"/>
      <c r="AF16" s="39"/>
      <c r="AG16" s="39"/>
      <c r="AH16" s="39"/>
      <c r="AI16" s="39"/>
      <c r="AJ16" s="39"/>
      <c r="AK16" s="5"/>
      <c r="AL16" s="117"/>
      <c r="AM16" s="117"/>
      <c r="AN16" s="117"/>
      <c r="AO16" s="39"/>
      <c r="AP16" s="39"/>
      <c r="AQ16" s="39"/>
      <c r="AR16" s="39"/>
      <c r="AS16" s="39"/>
      <c r="AT16" s="39"/>
      <c r="AU16" s="39"/>
      <c r="AV16" s="39"/>
      <c r="AW16" s="39"/>
      <c r="AX16" s="39"/>
      <c r="AY16" s="39"/>
      <c r="AZ16" s="39"/>
      <c r="BA16" s="39"/>
      <c r="BB16" s="39"/>
      <c r="BC16" s="39"/>
      <c r="BD16" s="118"/>
      <c r="BE16" s="118"/>
      <c r="BF16" s="118"/>
      <c r="BG16" s="35"/>
      <c r="BI16" s="22"/>
      <c r="BJ16" s="39"/>
      <c r="BK16" s="39"/>
      <c r="BL16" s="39"/>
      <c r="BM16" s="39"/>
      <c r="BN16" s="39"/>
      <c r="BO16" s="39"/>
      <c r="BP16" s="39"/>
      <c r="BQ16" s="39"/>
      <c r="BR16" s="39"/>
      <c r="BS16" s="39"/>
      <c r="BT16" s="39"/>
      <c r="BU16" s="39"/>
      <c r="BV16" s="39"/>
      <c r="BW16" s="39"/>
      <c r="BX16" s="39"/>
      <c r="BY16" s="118"/>
      <c r="BZ16" s="118"/>
      <c r="CA16" s="118"/>
      <c r="CB16" s="35"/>
      <c r="CD16" s="22"/>
      <c r="CE16" s="93"/>
    </row>
    <row r="17" spans="1:83" ht="15" customHeight="1" x14ac:dyDescent="0.25">
      <c r="A17" s="23"/>
      <c r="B17" s="5"/>
      <c r="C17" s="26" t="s">
        <v>228</v>
      </c>
      <c r="D17" s="1" t="s">
        <v>229</v>
      </c>
      <c r="E17" s="119" t="s">
        <v>230</v>
      </c>
      <c r="F17" s="101"/>
      <c r="G17" s="5"/>
      <c r="H17" s="2"/>
      <c r="I17" s="39"/>
      <c r="J17" s="5"/>
      <c r="K17" s="5"/>
      <c r="L17" s="5"/>
      <c r="M17" s="116"/>
      <c r="N17" s="7"/>
      <c r="O17" s="5"/>
      <c r="P17" s="7"/>
      <c r="Q17" s="5"/>
      <c r="R17" s="39"/>
      <c r="S17" s="39"/>
      <c r="T17" s="35"/>
      <c r="U17" s="39"/>
      <c r="V17" s="39"/>
      <c r="W17" s="39"/>
      <c r="X17" s="39"/>
      <c r="Y17" s="39"/>
      <c r="Z17" s="39"/>
      <c r="AA17" s="39"/>
      <c r="AB17" s="39"/>
      <c r="AC17" s="39"/>
      <c r="AD17" s="39"/>
      <c r="AE17" s="39"/>
      <c r="AF17" s="39"/>
      <c r="AG17" s="39"/>
      <c r="AH17" s="39"/>
      <c r="AI17" s="39"/>
      <c r="AJ17" s="39"/>
      <c r="AK17" s="5"/>
      <c r="AL17" s="117"/>
      <c r="AM17" s="117"/>
      <c r="AN17" s="117"/>
      <c r="AO17" s="39"/>
      <c r="AP17" s="39"/>
      <c r="AQ17" s="39"/>
      <c r="AR17" s="39"/>
      <c r="AS17" s="39"/>
      <c r="AT17" s="39"/>
      <c r="AU17" s="39"/>
      <c r="AV17" s="39"/>
      <c r="AW17" s="39"/>
      <c r="AX17" s="39"/>
      <c r="AY17" s="39"/>
      <c r="AZ17" s="39"/>
      <c r="BA17" s="39"/>
      <c r="BB17" s="39"/>
      <c r="BC17" s="39"/>
      <c r="BD17" s="118"/>
      <c r="BE17" s="118"/>
      <c r="BF17" s="118"/>
      <c r="BG17" s="35"/>
      <c r="BI17" s="22"/>
      <c r="BJ17" s="39"/>
      <c r="BK17" s="39"/>
      <c r="BL17" s="39"/>
      <c r="BM17" s="39"/>
      <c r="BN17" s="39"/>
      <c r="BO17" s="39"/>
      <c r="BP17" s="39"/>
      <c r="BQ17" s="39"/>
      <c r="BR17" s="39"/>
      <c r="BS17" s="39"/>
      <c r="BT17" s="39"/>
      <c r="BU17" s="39"/>
      <c r="BV17" s="39"/>
      <c r="BW17" s="39"/>
      <c r="BX17" s="39"/>
      <c r="BY17" s="118"/>
      <c r="BZ17" s="118"/>
      <c r="CA17" s="118"/>
      <c r="CB17" s="35"/>
      <c r="CD17" s="22"/>
      <c r="CE17" s="93"/>
    </row>
    <row r="18" spans="1:83" ht="15" x14ac:dyDescent="0.25">
      <c r="A18" s="23"/>
      <c r="B18" s="1"/>
      <c r="C18" s="26"/>
      <c r="D18" s="1"/>
      <c r="E18" s="119"/>
      <c r="F18" s="101"/>
      <c r="G18" s="5"/>
      <c r="H18" s="2"/>
      <c r="I18" s="39"/>
      <c r="J18" s="5"/>
      <c r="K18" s="5"/>
      <c r="L18" s="5"/>
      <c r="M18" s="116"/>
      <c r="N18" s="7"/>
      <c r="O18" s="5"/>
      <c r="P18" s="7"/>
      <c r="Q18" s="5"/>
      <c r="R18" s="39"/>
      <c r="S18" s="39"/>
      <c r="T18" s="35"/>
      <c r="U18" s="39"/>
      <c r="V18" s="39"/>
      <c r="W18" s="39"/>
      <c r="X18" s="39"/>
      <c r="Y18" s="39"/>
      <c r="Z18" s="39"/>
      <c r="AA18" s="39"/>
      <c r="AB18" s="39"/>
      <c r="AC18" s="39"/>
      <c r="AD18" s="39"/>
      <c r="AE18" s="39"/>
      <c r="AF18" s="39"/>
      <c r="AG18" s="39"/>
      <c r="AH18" s="39"/>
      <c r="AI18" s="39"/>
      <c r="AJ18" s="39"/>
      <c r="AK18" s="5"/>
      <c r="AL18" s="117"/>
      <c r="AM18" s="117"/>
      <c r="AN18" s="117"/>
      <c r="AO18" s="39"/>
      <c r="AP18" s="39"/>
      <c r="AQ18" s="39"/>
      <c r="AR18" s="39"/>
      <c r="AS18" s="39"/>
      <c r="AT18" s="39"/>
      <c r="AU18" s="39"/>
      <c r="AV18" s="39"/>
      <c r="AW18" s="39"/>
      <c r="AX18" s="39"/>
      <c r="AY18" s="39"/>
      <c r="AZ18" s="39"/>
      <c r="BA18" s="39"/>
      <c r="BB18" s="39"/>
      <c r="BC18" s="39"/>
      <c r="BD18" s="118"/>
      <c r="BE18" s="118"/>
      <c r="BF18" s="118"/>
      <c r="BG18" s="35"/>
      <c r="BI18" s="22"/>
      <c r="BJ18" s="39"/>
      <c r="BK18" s="39"/>
      <c r="BL18" s="39"/>
      <c r="BM18" s="39"/>
      <c r="BN18" s="39"/>
      <c r="BO18" s="39"/>
      <c r="BP18" s="39"/>
      <c r="BQ18" s="39"/>
      <c r="BR18" s="39"/>
      <c r="BS18" s="39"/>
      <c r="BT18" s="39"/>
      <c r="BU18" s="39"/>
      <c r="BV18" s="39"/>
      <c r="BW18" s="39"/>
      <c r="BX18" s="39"/>
      <c r="BY18" s="118"/>
      <c r="BZ18" s="118"/>
      <c r="CA18" s="118"/>
      <c r="CB18" s="35"/>
      <c r="CD18" s="22"/>
      <c r="CE18" s="93"/>
    </row>
    <row r="19" spans="1:83" x14ac:dyDescent="0.2">
      <c r="A19" s="23" t="s">
        <v>53</v>
      </c>
      <c r="B19" s="5"/>
      <c r="C19" s="82"/>
      <c r="D19" s="115"/>
      <c r="E19" s="123"/>
      <c r="F19" s="120"/>
      <c r="G19" s="5"/>
      <c r="H19" s="2"/>
      <c r="I19" s="39"/>
      <c r="J19" s="5"/>
      <c r="K19" s="5"/>
      <c r="L19" s="5"/>
      <c r="M19" s="116"/>
      <c r="N19" s="7"/>
      <c r="O19" s="5"/>
      <c r="P19" s="7"/>
      <c r="Q19" s="5"/>
      <c r="R19" s="39"/>
      <c r="S19" s="39"/>
      <c r="T19" s="36"/>
      <c r="U19" s="39"/>
      <c r="V19" s="110"/>
      <c r="W19" s="110"/>
      <c r="X19" s="110"/>
      <c r="Y19" s="110"/>
      <c r="Z19" s="110"/>
      <c r="AA19" s="110"/>
      <c r="AB19" s="110"/>
      <c r="AC19" s="110"/>
      <c r="AD19" s="110"/>
      <c r="AE19" s="110"/>
      <c r="AF19" s="110"/>
      <c r="AG19" s="110"/>
      <c r="AH19" s="110"/>
      <c r="AI19" s="110"/>
      <c r="AJ19" s="110"/>
      <c r="AK19" s="110"/>
      <c r="AL19" s="110"/>
      <c r="AM19" s="110"/>
      <c r="AN19" s="39"/>
      <c r="AO19" s="5"/>
      <c r="AP19" s="5"/>
      <c r="AQ19" s="5"/>
      <c r="AR19" s="5"/>
      <c r="AS19" s="5"/>
      <c r="AT19" s="5"/>
      <c r="AU19" s="5"/>
      <c r="AV19" s="5"/>
      <c r="AW19" s="5"/>
      <c r="AX19" s="5"/>
      <c r="AY19" s="5"/>
      <c r="AZ19" s="5"/>
      <c r="BA19" s="5"/>
      <c r="BB19" s="5"/>
      <c r="BC19" s="5"/>
      <c r="BD19" s="5"/>
      <c r="BE19" s="5"/>
      <c r="BF19" s="14"/>
      <c r="BG19" s="5"/>
      <c r="BI19" s="22"/>
      <c r="BJ19" s="5"/>
      <c r="BK19" s="5"/>
      <c r="BL19" s="5"/>
      <c r="BM19" s="5"/>
      <c r="BN19" s="5"/>
      <c r="BO19" s="5"/>
      <c r="BP19" s="5"/>
      <c r="BQ19" s="5"/>
      <c r="BR19" s="5"/>
      <c r="BS19" s="5"/>
      <c r="BT19" s="5"/>
      <c r="BU19" s="5"/>
      <c r="BV19" s="5"/>
      <c r="BW19" s="5"/>
      <c r="BX19" s="5"/>
      <c r="BY19" s="5"/>
      <c r="BZ19" s="5"/>
      <c r="CA19" s="14"/>
      <c r="CB19" s="5"/>
      <c r="CD19" s="22"/>
      <c r="CE19" s="93"/>
    </row>
    <row r="20" spans="1:83" ht="15" x14ac:dyDescent="0.25">
      <c r="A20" s="22"/>
      <c r="B20" s="1"/>
      <c r="C20" s="2" t="str">
        <f>AO20&amp;" "&amp;AP20</f>
        <v xml:space="preserve"> </v>
      </c>
      <c r="D20" s="5"/>
      <c r="E20" s="54"/>
      <c r="F20" s="5"/>
      <c r="G20" s="5"/>
      <c r="H20" s="5"/>
      <c r="I20" s="5"/>
      <c r="J20" s="7"/>
      <c r="K20" s="39"/>
      <c r="L20" s="39"/>
      <c r="M20" s="39"/>
      <c r="N20" s="36"/>
      <c r="O20" s="14"/>
      <c r="P20" s="7"/>
      <c r="Q20" s="39"/>
      <c r="R20" s="39"/>
      <c r="S20" s="39"/>
      <c r="T20" s="39"/>
      <c r="U20" s="39"/>
      <c r="V20" s="39"/>
      <c r="W20" s="39"/>
      <c r="X20" s="39"/>
      <c r="Y20" s="39"/>
      <c r="Z20" s="39"/>
      <c r="AA20" s="39"/>
      <c r="AB20" s="39"/>
      <c r="AC20" s="39"/>
      <c r="AD20" s="39"/>
      <c r="AE20" s="39"/>
      <c r="AF20" s="5"/>
      <c r="AG20" s="39"/>
      <c r="AH20" s="39"/>
      <c r="AI20" s="39"/>
      <c r="AJ20" s="5"/>
      <c r="AK20" s="5"/>
      <c r="AL20" s="112"/>
      <c r="AM20" s="112"/>
      <c r="AN20" s="112"/>
      <c r="AO20" s="5"/>
      <c r="AP20" s="5"/>
      <c r="AQ20" s="5"/>
      <c r="AR20" s="5"/>
      <c r="AS20" s="5"/>
      <c r="AT20" s="5"/>
      <c r="AU20" s="5"/>
      <c r="AV20" s="5"/>
      <c r="AW20" s="5"/>
      <c r="AX20" s="5"/>
      <c r="AY20" s="5"/>
      <c r="CE20" s="93"/>
    </row>
    <row r="23" spans="1:83" x14ac:dyDescent="0.2">
      <c r="C23" s="41"/>
      <c r="E23" s="54"/>
    </row>
  </sheetData>
  <mergeCells count="2">
    <mergeCell ref="D6:E6"/>
    <mergeCell ref="C9:E9"/>
  </mergeCells>
  <pageMargins left="0.7" right="0.7" top="0.75" bottom="0.75" header="0.3" footer="0.3"/>
  <pageSetup paperSize="9" scale="8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26"/>
  <sheetViews>
    <sheetView workbookViewId="0"/>
  </sheetViews>
  <sheetFormatPr defaultRowHeight="15" x14ac:dyDescent="0.25"/>
  <cols>
    <col min="1" max="1" width="37.75" style="1" customWidth="1"/>
    <col min="2" max="2" width="27.125" style="41" customWidth="1"/>
    <col min="3" max="3" width="5.625" hidden="1" customWidth="1"/>
    <col min="4" max="4" width="11.25" customWidth="1"/>
    <col min="5" max="5" width="11.375" customWidth="1"/>
    <col min="6" max="6" width="16.125" customWidth="1"/>
  </cols>
  <sheetData>
    <row r="1" spans="1:9" x14ac:dyDescent="0.25">
      <c r="A1" s="1" t="s">
        <v>65</v>
      </c>
      <c r="B1" s="41" t="s">
        <v>85</v>
      </c>
    </row>
    <row r="2" spans="1:9" x14ac:dyDescent="0.25">
      <c r="A2" s="1" t="s">
        <v>105</v>
      </c>
      <c r="B2" s="41" t="s">
        <v>240</v>
      </c>
    </row>
    <row r="3" spans="1:9" x14ac:dyDescent="0.25">
      <c r="A3" s="1" t="s">
        <v>66</v>
      </c>
      <c r="B3" s="42">
        <v>42583</v>
      </c>
    </row>
    <row r="4" spans="1:9" x14ac:dyDescent="0.25">
      <c r="A4" s="1" t="s">
        <v>67</v>
      </c>
      <c r="B4" s="41" t="s">
        <v>156</v>
      </c>
    </row>
    <row r="5" spans="1:9" x14ac:dyDescent="0.25">
      <c r="A5" s="1" t="s">
        <v>68</v>
      </c>
      <c r="B5" s="43" t="s">
        <v>69</v>
      </c>
    </row>
    <row r="6" spans="1:9" s="103" customFormat="1" x14ac:dyDescent="0.25">
      <c r="A6" s="1" t="s">
        <v>157</v>
      </c>
      <c r="B6" s="106">
        <v>42801.665628159724</v>
      </c>
      <c r="D6"/>
      <c r="E6"/>
      <c r="F6"/>
      <c r="G6"/>
      <c r="H6"/>
      <c r="I6"/>
    </row>
    <row r="7" spans="1:9" s="103" customFormat="1" x14ac:dyDescent="0.25">
      <c r="A7" s="1"/>
      <c r="B7" s="106"/>
      <c r="D7"/>
      <c r="E7"/>
      <c r="F7"/>
      <c r="G7"/>
      <c r="H7"/>
      <c r="I7"/>
    </row>
    <row r="8" spans="1:9" x14ac:dyDescent="0.25">
      <c r="A8" s="104" t="s">
        <v>133</v>
      </c>
      <c r="B8" t="s">
        <v>268</v>
      </c>
      <c r="C8">
        <v>42702.451172881942</v>
      </c>
    </row>
    <row r="9" spans="1:9" x14ac:dyDescent="0.25">
      <c r="A9" s="105" t="s">
        <v>134</v>
      </c>
      <c r="B9" s="107">
        <f>C8</f>
        <v>42702.451172881942</v>
      </c>
    </row>
    <row r="10" spans="1:9" x14ac:dyDescent="0.25">
      <c r="B10"/>
    </row>
    <row r="11" spans="1:9" x14ac:dyDescent="0.25">
      <c r="A11" s="104" t="s">
        <v>137</v>
      </c>
      <c r="B11" s="1" t="s">
        <v>9</v>
      </c>
    </row>
    <row r="12" spans="1:9" x14ac:dyDescent="0.25">
      <c r="A12" s="104" t="s">
        <v>138</v>
      </c>
      <c r="B12" s="41" t="s">
        <v>244</v>
      </c>
    </row>
    <row r="13" spans="1:9" x14ac:dyDescent="0.25">
      <c r="A13" s="1" t="s">
        <v>139</v>
      </c>
      <c r="B13" s="41" t="s">
        <v>243</v>
      </c>
    </row>
    <row r="14" spans="1:9" x14ac:dyDescent="0.25">
      <c r="A14" s="1" t="s">
        <v>97</v>
      </c>
      <c r="B14" s="41" t="s">
        <v>246</v>
      </c>
    </row>
    <row r="15" spans="1:9" x14ac:dyDescent="0.25">
      <c r="A15" s="1" t="s">
        <v>13</v>
      </c>
      <c r="B15" s="41" t="s">
        <v>267</v>
      </c>
    </row>
    <row r="16" spans="1:9" x14ac:dyDescent="0.25">
      <c r="A16" s="1" t="s">
        <v>140</v>
      </c>
      <c r="B16" s="41" t="s">
        <v>237</v>
      </c>
    </row>
    <row r="17" spans="1:25" x14ac:dyDescent="0.25">
      <c r="A17" s="1" t="s">
        <v>141</v>
      </c>
      <c r="B17" s="41" t="s">
        <v>241</v>
      </c>
    </row>
    <row r="18" spans="1:25" x14ac:dyDescent="0.25">
      <c r="A18" s="1" t="s">
        <v>162</v>
      </c>
      <c r="B18" s="41" t="s">
        <v>242</v>
      </c>
      <c r="Y18" t="s">
        <v>159</v>
      </c>
    </row>
    <row r="20" spans="1:25" x14ac:dyDescent="0.25">
      <c r="A20" s="1" t="s">
        <v>142</v>
      </c>
      <c r="B20" s="1" t="s">
        <v>9</v>
      </c>
    </row>
    <row r="21" spans="1:25" x14ac:dyDescent="0.25">
      <c r="A21" s="1" t="s">
        <v>143</v>
      </c>
      <c r="B21" s="41" t="s">
        <v>246</v>
      </c>
    </row>
    <row r="22" spans="1:25" x14ac:dyDescent="0.25">
      <c r="A22" s="1" t="s">
        <v>144</v>
      </c>
      <c r="B22" s="41">
        <v>1</v>
      </c>
    </row>
    <row r="23" spans="1:25" x14ac:dyDescent="0.25">
      <c r="A23" s="1" t="s">
        <v>145</v>
      </c>
      <c r="B23" s="41">
        <v>1</v>
      </c>
    </row>
    <row r="24" spans="1:25" x14ac:dyDescent="0.25">
      <c r="A24" s="1" t="s">
        <v>146</v>
      </c>
      <c r="B24" s="41">
        <v>1</v>
      </c>
    </row>
    <row r="25" spans="1:25" x14ac:dyDescent="0.25">
      <c r="A25" s="1" t="s">
        <v>147</v>
      </c>
      <c r="B25" s="41" t="s">
        <v>237</v>
      </c>
    </row>
    <row r="26" spans="1:25" x14ac:dyDescent="0.25">
      <c r="B26"/>
    </row>
  </sheetData>
  <hyperlinks>
    <hyperlink ref="B5" r:id="rId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55"/>
  <sheetViews>
    <sheetView tabSelected="1" topLeftCell="A5" zoomScaleNormal="100" workbookViewId="0"/>
  </sheetViews>
  <sheetFormatPr defaultRowHeight="14.25" x14ac:dyDescent="0.2"/>
  <cols>
    <col min="1" max="1" width="44.625" style="5" customWidth="1"/>
    <col min="2" max="2" width="23.875" style="5" customWidth="1"/>
    <col min="3" max="3" width="24" style="5" customWidth="1"/>
    <col min="4" max="4" width="24.5" style="5" customWidth="1"/>
    <col min="5" max="5" width="8.5" style="5" customWidth="1"/>
    <col min="6" max="6" width="8.375" style="2" customWidth="1"/>
    <col min="7" max="7" width="5.5" style="5" customWidth="1"/>
    <col min="8" max="8" width="11.625" style="7" customWidth="1"/>
    <col min="9" max="9" width="9" style="5" customWidth="1"/>
    <col min="10" max="10" width="15.25" style="39" customWidth="1"/>
    <col min="11" max="11" width="9.5" style="36" customWidth="1"/>
    <col min="12" max="12" width="15.25" style="39" customWidth="1"/>
    <col min="13" max="13" width="15.25" style="14" customWidth="1"/>
    <col min="14" max="28" width="13.375" style="39" customWidth="1"/>
    <col min="29" max="29" width="13.375" style="5" customWidth="1"/>
    <col min="30" max="30" width="13.375" style="15" customWidth="1"/>
    <col min="31" max="45" width="13.375" style="5" hidden="1" customWidth="1"/>
    <col min="46" max="46" width="20" style="5" hidden="1" customWidth="1"/>
    <col min="47" max="47" width="4" style="93" hidden="1" customWidth="1"/>
    <col min="48" max="62" width="13.375" style="5" hidden="1" customWidth="1"/>
    <col min="63" max="63" width="13.625" style="5" hidden="1" customWidth="1"/>
    <col min="64" max="64" width="4" style="93" hidden="1" customWidth="1"/>
  </cols>
  <sheetData>
    <row r="1" spans="1:68" ht="15" hidden="1" thickBot="1" x14ac:dyDescent="0.25">
      <c r="A1" s="5" t="s">
        <v>244</v>
      </c>
      <c r="B1" s="5" t="s">
        <v>245</v>
      </c>
      <c r="C1" s="5" t="s">
        <v>246</v>
      </c>
      <c r="D1" s="5" t="s">
        <v>247</v>
      </c>
      <c r="E1" s="5" t="s">
        <v>248</v>
      </c>
      <c r="F1" s="5" t="s">
        <v>249</v>
      </c>
      <c r="G1" s="2" t="s">
        <v>250</v>
      </c>
      <c r="H1" s="39" t="s">
        <v>251</v>
      </c>
      <c r="I1" s="7">
        <v>43115</v>
      </c>
      <c r="J1" s="6">
        <v>36</v>
      </c>
      <c r="K1" s="5">
        <v>44210</v>
      </c>
      <c r="L1" s="7" t="s">
        <v>252</v>
      </c>
      <c r="N1" s="39">
        <v>1.1499999999999999</v>
      </c>
      <c r="P1" s="54">
        <v>42801.6656196412</v>
      </c>
      <c r="R1" s="39" t="s">
        <v>246</v>
      </c>
      <c r="S1" s="39" t="s">
        <v>247</v>
      </c>
      <c r="T1" s="39" t="s">
        <v>243</v>
      </c>
    </row>
    <row r="2" spans="1:68" ht="25.5" customHeight="1" thickTop="1" x14ac:dyDescent="0.2">
      <c r="A2" s="32" t="s">
        <v>76</v>
      </c>
      <c r="B2" s="33"/>
      <c r="C2" s="33"/>
      <c r="D2" s="125">
        <f>P1</f>
        <v>42801.6656196412</v>
      </c>
      <c r="E2" s="23"/>
      <c r="F2" s="5"/>
      <c r="G2" s="14"/>
      <c r="H2" s="14"/>
      <c r="I2" s="14"/>
      <c r="K2" s="39"/>
      <c r="L2" s="36"/>
      <c r="AC2" s="14"/>
      <c r="AD2" s="78"/>
      <c r="AE2" s="14"/>
      <c r="AF2" s="14"/>
      <c r="AG2" s="14"/>
      <c r="AH2" s="14"/>
      <c r="AI2" s="14"/>
      <c r="AJ2" s="14"/>
      <c r="AK2" s="14"/>
      <c r="AL2" s="14"/>
      <c r="AM2" s="14"/>
      <c r="AN2" s="14"/>
      <c r="AO2" s="14"/>
      <c r="AP2" s="14"/>
      <c r="AQ2" s="14"/>
      <c r="AR2" s="14"/>
      <c r="AS2" s="14"/>
      <c r="AT2" s="14"/>
      <c r="AU2" s="78"/>
      <c r="AV2" s="14"/>
      <c r="AW2" s="14"/>
      <c r="AX2" s="14"/>
      <c r="AY2" s="14"/>
      <c r="AZ2" s="14"/>
      <c r="BA2" s="14"/>
      <c r="BB2" s="14"/>
      <c r="BC2" s="14"/>
      <c r="BD2" s="14"/>
      <c r="BE2" s="14"/>
      <c r="BF2" s="14"/>
      <c r="BG2" s="14"/>
      <c r="BH2" s="14"/>
      <c r="BI2" s="14"/>
      <c r="BJ2" s="14"/>
      <c r="BK2" s="14"/>
      <c r="BL2" s="78"/>
      <c r="BM2" s="5"/>
      <c r="BN2" s="5"/>
      <c r="BO2" s="5"/>
      <c r="BP2" s="5"/>
    </row>
    <row r="3" spans="1:68" ht="25.5" customHeight="1" x14ac:dyDescent="0.2">
      <c r="A3" s="48" t="s">
        <v>71</v>
      </c>
      <c r="B3" s="49" t="str">
        <f>R1&amp;"  "&amp;S1</f>
        <v>BL  Computer Science</v>
      </c>
      <c r="C3" s="50"/>
      <c r="D3" s="51"/>
      <c r="E3" s="23"/>
      <c r="F3" s="5"/>
      <c r="G3" s="14"/>
      <c r="H3" s="14"/>
      <c r="I3" s="14"/>
      <c r="K3" s="39"/>
      <c r="L3" s="36"/>
      <c r="AC3" s="14"/>
      <c r="AD3" s="78"/>
      <c r="AE3" s="14"/>
      <c r="AF3" s="14"/>
      <c r="AG3" s="14"/>
      <c r="AH3" s="14"/>
      <c r="AI3" s="14"/>
      <c r="AJ3" s="14"/>
      <c r="AK3" s="14"/>
      <c r="AL3" s="14"/>
      <c r="AM3" s="14"/>
      <c r="AN3" s="14"/>
      <c r="AO3" s="14"/>
      <c r="AP3" s="14"/>
      <c r="AQ3" s="14"/>
      <c r="AR3" s="14"/>
      <c r="AS3" s="14"/>
      <c r="AT3" s="14"/>
      <c r="AU3" s="78"/>
      <c r="AV3" s="14"/>
      <c r="AW3" s="14"/>
      <c r="AX3" s="14"/>
      <c r="AY3" s="14"/>
      <c r="AZ3" s="14"/>
      <c r="BA3" s="14"/>
      <c r="BB3" s="14"/>
      <c r="BC3" s="14"/>
      <c r="BD3" s="14"/>
      <c r="BE3" s="14"/>
      <c r="BF3" s="14"/>
      <c r="BG3" s="14"/>
      <c r="BH3" s="14"/>
      <c r="BI3" s="14"/>
      <c r="BJ3" s="14"/>
      <c r="BK3" s="14"/>
      <c r="BL3" s="78"/>
      <c r="BM3" s="5"/>
      <c r="BN3" s="5"/>
      <c r="BO3" s="5"/>
      <c r="BP3" s="5"/>
    </row>
    <row r="4" spans="1:68" ht="25.5" customHeight="1" x14ac:dyDescent="0.2">
      <c r="A4" s="48" t="s">
        <v>72</v>
      </c>
      <c r="B4" s="49" t="str">
        <f>T1&amp;"  "&amp;E1</f>
        <v>EPSRC  Engineering &amp; Physical Sciences Research Council</v>
      </c>
      <c r="C4" s="50"/>
      <c r="D4" s="51"/>
      <c r="E4" s="23"/>
      <c r="F4" s="5"/>
      <c r="G4" s="14"/>
      <c r="H4" s="14"/>
      <c r="I4" s="14"/>
      <c r="K4" s="39"/>
      <c r="L4" s="36"/>
      <c r="AC4" s="14"/>
      <c r="AD4" s="78"/>
      <c r="AE4" s="14"/>
      <c r="AF4" s="14"/>
      <c r="AG4" s="14"/>
      <c r="AH4" s="14"/>
      <c r="AI4" s="14"/>
      <c r="AJ4" s="14"/>
      <c r="AK4" s="14"/>
      <c r="AL4" s="14"/>
      <c r="AM4" s="14"/>
      <c r="AN4" s="14"/>
      <c r="AO4" s="14"/>
      <c r="AP4" s="14"/>
      <c r="AQ4" s="14"/>
      <c r="AR4" s="14"/>
      <c r="AS4" s="14"/>
      <c r="AT4" s="14"/>
      <c r="AU4" s="78"/>
      <c r="AV4" s="14"/>
      <c r="AW4" s="14"/>
      <c r="AX4" s="14"/>
      <c r="AY4" s="14"/>
      <c r="AZ4" s="14"/>
      <c r="BA4" s="14"/>
      <c r="BB4" s="14"/>
      <c r="BC4" s="14"/>
      <c r="BD4" s="14"/>
      <c r="BE4" s="14"/>
      <c r="BF4" s="14"/>
      <c r="BG4" s="14"/>
      <c r="BH4" s="14"/>
      <c r="BI4" s="14"/>
      <c r="BJ4" s="14"/>
      <c r="BK4" s="14"/>
      <c r="BL4" s="78"/>
      <c r="BM4" s="5"/>
      <c r="BN4" s="5"/>
      <c r="BO4" s="5"/>
      <c r="BP4" s="5"/>
    </row>
    <row r="5" spans="1:68" ht="15.75" thickBot="1" x14ac:dyDescent="0.3">
      <c r="A5" s="31" t="s">
        <v>57</v>
      </c>
      <c r="B5" s="30"/>
      <c r="C5" s="30"/>
      <c r="D5" s="81" t="s">
        <v>241</v>
      </c>
      <c r="F5"/>
      <c r="H5" s="5"/>
      <c r="I5" s="7"/>
      <c r="K5" s="39"/>
      <c r="L5" s="36"/>
      <c r="AE5" s="5" t="s">
        <v>242</v>
      </c>
    </row>
    <row r="6" spans="1:68" ht="15" thickTop="1" x14ac:dyDescent="0.2">
      <c r="F6" s="5"/>
      <c r="H6" s="5"/>
      <c r="I6" s="7"/>
      <c r="K6" s="39"/>
      <c r="L6" s="36"/>
    </row>
    <row r="7" spans="1:68" ht="15" x14ac:dyDescent="0.25">
      <c r="A7" s="1" t="s">
        <v>16</v>
      </c>
      <c r="B7" s="2" t="str">
        <f>G1</f>
        <v>Flexible Intermediate Representation for Quantum Software</v>
      </c>
      <c r="F7" s="5"/>
      <c r="H7" s="5"/>
      <c r="I7" s="7"/>
      <c r="K7" s="39"/>
      <c r="L7" s="36"/>
    </row>
    <row r="8" spans="1:68" ht="15" x14ac:dyDescent="0.25">
      <c r="A8" s="1" t="s">
        <v>17</v>
      </c>
      <c r="B8" s="2" t="str">
        <f>A1</f>
        <v>1703BL002/ED2</v>
      </c>
      <c r="F8" s="5"/>
      <c r="H8" s="5"/>
      <c r="I8" s="7"/>
      <c r="K8" s="39"/>
      <c r="L8" s="36"/>
    </row>
    <row r="9" spans="1:68" ht="15" x14ac:dyDescent="0.25">
      <c r="A9" s="1" t="s">
        <v>19</v>
      </c>
      <c r="B9" s="2" t="str">
        <f>C1&amp;"  "&amp;D1</f>
        <v>BL  Computer Science</v>
      </c>
      <c r="F9" s="5"/>
      <c r="H9" s="5"/>
      <c r="I9" s="7"/>
      <c r="K9" s="39"/>
      <c r="L9" s="36"/>
    </row>
    <row r="10" spans="1:68" ht="15" hidden="1" x14ac:dyDescent="0.25">
      <c r="A10" s="1" t="s">
        <v>93</v>
      </c>
      <c r="B10" s="2" t="str">
        <f>AE10&amp;" "&amp;AF10</f>
        <v xml:space="preserve"> </v>
      </c>
      <c r="F10" s="5"/>
      <c r="H10" s="5"/>
      <c r="I10" s="7"/>
      <c r="K10" s="39"/>
      <c r="L10" s="36"/>
    </row>
    <row r="11" spans="1:68" ht="15" x14ac:dyDescent="0.25">
      <c r="A11" s="1" t="s">
        <v>13</v>
      </c>
      <c r="B11" s="2" t="str">
        <f>B1</f>
        <v>Application</v>
      </c>
      <c r="C11" s="53">
        <f>Q1</f>
        <v>0</v>
      </c>
      <c r="F11" s="5"/>
      <c r="H11" s="5"/>
      <c r="I11" s="7"/>
      <c r="K11" s="39"/>
      <c r="L11" s="36"/>
    </row>
    <row r="12" spans="1:68" ht="15" x14ac:dyDescent="0.25">
      <c r="A12" s="1" t="s">
        <v>27</v>
      </c>
      <c r="B12" s="2" t="str">
        <f>F1</f>
        <v>Generic</v>
      </c>
      <c r="F12" s="5"/>
      <c r="H12" s="5"/>
      <c r="I12" s="7"/>
      <c r="K12" s="39"/>
      <c r="L12" s="36"/>
      <c r="AD12" s="16"/>
    </row>
    <row r="13" spans="1:68" ht="15" x14ac:dyDescent="0.25">
      <c r="A13" s="1" t="s">
        <v>28</v>
      </c>
      <c r="B13" s="2" t="str">
        <f>PROPER(H1)</f>
        <v>Prof Bob Coecke</v>
      </c>
      <c r="F13" s="5"/>
      <c r="H13" s="5"/>
      <c r="I13" s="7"/>
      <c r="K13" s="39"/>
      <c r="L13" s="36"/>
      <c r="AD13" s="16"/>
      <c r="AE13" s="5" t="str">
        <f>IF(AE5="price","price","fac")</f>
        <v>fac</v>
      </c>
    </row>
    <row r="14" spans="1:68" ht="15" x14ac:dyDescent="0.25">
      <c r="A14" s="1" t="s">
        <v>29</v>
      </c>
      <c r="B14" s="8">
        <f>I1</f>
        <v>43115</v>
      </c>
      <c r="F14" s="5"/>
      <c r="H14" s="5"/>
      <c r="I14" s="7"/>
      <c r="K14" s="39"/>
      <c r="L14" s="36"/>
      <c r="AD14" s="16"/>
      <c r="AE14" s="108" t="s">
        <v>160</v>
      </c>
      <c r="AV14" s="111" t="s">
        <v>158</v>
      </c>
    </row>
    <row r="15" spans="1:68" ht="15" x14ac:dyDescent="0.25">
      <c r="A15" s="1" t="s">
        <v>59</v>
      </c>
      <c r="B15" s="13">
        <f>J1</f>
        <v>36</v>
      </c>
      <c r="F15" s="5"/>
      <c r="H15" s="5"/>
      <c r="I15" s="7"/>
      <c r="K15" s="39"/>
      <c r="L15" s="36"/>
      <c r="AD15" s="16"/>
      <c r="AE15" s="39" t="str">
        <f>"VALUE " &amp; AE14</f>
        <v>VALUE fac</v>
      </c>
      <c r="AV15" s="39" t="str">
        <f>"VALUE " &amp; AV14</f>
        <v>VALUE price</v>
      </c>
    </row>
    <row r="16" spans="1:68" ht="15" x14ac:dyDescent="0.25">
      <c r="A16" s="1" t="s">
        <v>31</v>
      </c>
      <c r="B16" s="8">
        <f>K1</f>
        <v>44210</v>
      </c>
      <c r="F16" s="5"/>
      <c r="H16" s="5"/>
      <c r="I16" s="7"/>
      <c r="K16" s="39"/>
      <c r="L16" s="36"/>
      <c r="AD16" s="16"/>
    </row>
    <row r="17" spans="1:64" ht="15" x14ac:dyDescent="0.25">
      <c r="A17" s="1" t="s">
        <v>36</v>
      </c>
      <c r="B17" s="2" t="str">
        <f>L1</f>
        <v>EUR</v>
      </c>
      <c r="F17" s="5"/>
      <c r="H17" s="5"/>
      <c r="I17" s="7"/>
      <c r="K17" s="39"/>
      <c r="L17" s="36"/>
      <c r="AD17" s="16"/>
    </row>
    <row r="18" spans="1:64" ht="15" x14ac:dyDescent="0.25">
      <c r="A18" s="1" t="s">
        <v>37</v>
      </c>
      <c r="B18" s="53">
        <f>N1</f>
        <v>1.1499999999999999</v>
      </c>
      <c r="F18" s="5"/>
      <c r="H18" s="5"/>
      <c r="I18" s="7"/>
      <c r="K18" s="39"/>
      <c r="L18" s="36"/>
      <c r="AD18" s="16"/>
      <c r="AE18" s="5" t="s">
        <v>173</v>
      </c>
      <c r="AF18" s="5" t="s">
        <v>174</v>
      </c>
      <c r="AG18" s="5" t="s">
        <v>175</v>
      </c>
      <c r="AH18" s="5" t="s">
        <v>176</v>
      </c>
      <c r="AI18" s="5" t="s">
        <v>177</v>
      </c>
      <c r="AJ18" s="5" t="s">
        <v>178</v>
      </c>
      <c r="AK18" s="5" t="s">
        <v>179</v>
      </c>
      <c r="AL18" s="5" t="s">
        <v>180</v>
      </c>
      <c r="AM18" s="5" t="s">
        <v>181</v>
      </c>
      <c r="AN18" s="5" t="s">
        <v>182</v>
      </c>
      <c r="AO18" s="5" t="s">
        <v>183</v>
      </c>
      <c r="AP18" s="5" t="s">
        <v>184</v>
      </c>
      <c r="AQ18" s="5" t="s">
        <v>185</v>
      </c>
      <c r="AR18" s="5" t="s">
        <v>186</v>
      </c>
      <c r="AS18" s="5" t="s">
        <v>187</v>
      </c>
    </row>
    <row r="19" spans="1:64" ht="15" x14ac:dyDescent="0.25">
      <c r="A19" s="1"/>
      <c r="AD19" s="16"/>
      <c r="AE19" s="5" t="s">
        <v>172</v>
      </c>
    </row>
    <row r="20" spans="1:64" x14ac:dyDescent="0.2">
      <c r="AD20" s="16"/>
      <c r="AE20" s="5">
        <v>12</v>
      </c>
      <c r="AF20" s="5">
        <v>24</v>
      </c>
      <c r="AG20" s="5">
        <v>36</v>
      </c>
      <c r="AH20" s="5">
        <v>48</v>
      </c>
      <c r="AI20" s="5">
        <v>60</v>
      </c>
      <c r="AJ20" s="5">
        <v>72</v>
      </c>
      <c r="AK20" s="5">
        <v>84</v>
      </c>
      <c r="AL20" s="5">
        <v>96</v>
      </c>
      <c r="AM20" s="5">
        <v>108</v>
      </c>
      <c r="AN20" s="5">
        <v>120</v>
      </c>
      <c r="AO20" s="5">
        <v>132</v>
      </c>
      <c r="AP20" s="5">
        <v>144</v>
      </c>
      <c r="AQ20" s="5">
        <v>156</v>
      </c>
      <c r="AR20" s="5">
        <v>168</v>
      </c>
      <c r="AS20" s="5">
        <v>180</v>
      </c>
    </row>
    <row r="21" spans="1:64" s="3" customFormat="1" ht="30" customHeight="1" x14ac:dyDescent="0.2">
      <c r="A21" s="9"/>
      <c r="B21" s="92" t="s">
        <v>99</v>
      </c>
      <c r="C21" s="9" t="s">
        <v>96</v>
      </c>
      <c r="D21" s="9" t="s">
        <v>97</v>
      </c>
      <c r="E21" s="9" t="s">
        <v>21</v>
      </c>
      <c r="F21" s="11" t="s">
        <v>22</v>
      </c>
      <c r="G21" s="9" t="s">
        <v>23</v>
      </c>
      <c r="H21" s="17" t="s">
        <v>24</v>
      </c>
      <c r="I21" s="10" t="s">
        <v>25</v>
      </c>
      <c r="J21" s="44" t="s">
        <v>219</v>
      </c>
      <c r="K21" s="45" t="s">
        <v>90</v>
      </c>
      <c r="L21" s="44" t="s">
        <v>78</v>
      </c>
      <c r="M21" s="55" t="s">
        <v>82</v>
      </c>
      <c r="N21" s="109" t="str">
        <f>IF($AE$13="price",AV$21,AE21)</f>
        <v>Year 1 Cost</v>
      </c>
      <c r="O21" s="109" t="str">
        <f t="shared" ref="O21:AB21" si="0">IF(Durationmths&gt;AE$20, IF($AE$13="price", AW$21, AF$21), "")</f>
        <v>Year 2 Cost</v>
      </c>
      <c r="P21" s="109" t="str">
        <f t="shared" si="0"/>
        <v>Year 3 Cost</v>
      </c>
      <c r="Q21" s="109" t="str">
        <f t="shared" si="0"/>
        <v/>
      </c>
      <c r="R21" s="109" t="str">
        <f t="shared" si="0"/>
        <v/>
      </c>
      <c r="S21" s="109" t="str">
        <f t="shared" si="0"/>
        <v/>
      </c>
      <c r="T21" s="109" t="str">
        <f t="shared" si="0"/>
        <v/>
      </c>
      <c r="U21" s="109" t="str">
        <f t="shared" si="0"/>
        <v/>
      </c>
      <c r="V21" s="109" t="str">
        <f t="shared" si="0"/>
        <v/>
      </c>
      <c r="W21" s="109" t="str">
        <f t="shared" si="0"/>
        <v/>
      </c>
      <c r="X21" s="109" t="str">
        <f t="shared" si="0"/>
        <v/>
      </c>
      <c r="Y21" s="109" t="str">
        <f t="shared" si="0"/>
        <v/>
      </c>
      <c r="Z21" s="109" t="str">
        <f t="shared" si="0"/>
        <v/>
      </c>
      <c r="AA21" s="109" t="str">
        <f t="shared" si="0"/>
        <v/>
      </c>
      <c r="AB21" s="109" t="str">
        <f t="shared" si="0"/>
        <v/>
      </c>
      <c r="AC21" s="18"/>
      <c r="AD21" s="16"/>
      <c r="AE21" s="9" t="s">
        <v>189</v>
      </c>
      <c r="AF21" s="9" t="s">
        <v>190</v>
      </c>
      <c r="AG21" s="9" t="s">
        <v>191</v>
      </c>
      <c r="AH21" s="9" t="s">
        <v>192</v>
      </c>
      <c r="AI21" s="9" t="s">
        <v>193</v>
      </c>
      <c r="AJ21" s="9" t="s">
        <v>194</v>
      </c>
      <c r="AK21" s="9" t="s">
        <v>195</v>
      </c>
      <c r="AL21" s="9" t="s">
        <v>196</v>
      </c>
      <c r="AM21" s="9" t="s">
        <v>197</v>
      </c>
      <c r="AN21" s="9" t="s">
        <v>198</v>
      </c>
      <c r="AO21" s="9" t="s">
        <v>199</v>
      </c>
      <c r="AP21" s="9" t="s">
        <v>200</v>
      </c>
      <c r="AQ21" s="9" t="s">
        <v>201</v>
      </c>
      <c r="AR21" s="9" t="s">
        <v>202</v>
      </c>
      <c r="AS21" s="9" t="s">
        <v>203</v>
      </c>
      <c r="AT21" s="9" t="s">
        <v>106</v>
      </c>
      <c r="AU21" s="94"/>
      <c r="AV21" s="9" t="s">
        <v>204</v>
      </c>
      <c r="AW21" s="9" t="s">
        <v>205</v>
      </c>
      <c r="AX21" s="9" t="s">
        <v>206</v>
      </c>
      <c r="AY21" s="9" t="s">
        <v>207</v>
      </c>
      <c r="AZ21" s="9" t="s">
        <v>208</v>
      </c>
      <c r="BA21" s="9" t="s">
        <v>209</v>
      </c>
      <c r="BB21" s="9" t="s">
        <v>210</v>
      </c>
      <c r="BC21" s="9" t="s">
        <v>211</v>
      </c>
      <c r="BD21" s="9" t="s">
        <v>212</v>
      </c>
      <c r="BE21" s="9" t="s">
        <v>213</v>
      </c>
      <c r="BF21" s="9" t="s">
        <v>214</v>
      </c>
      <c r="BG21" s="9" t="s">
        <v>215</v>
      </c>
      <c r="BH21" s="9" t="s">
        <v>216</v>
      </c>
      <c r="BI21" s="9" t="s">
        <v>217</v>
      </c>
      <c r="BJ21" s="9" t="s">
        <v>218</v>
      </c>
      <c r="BK21" s="9" t="s">
        <v>106</v>
      </c>
      <c r="BL21" s="94"/>
    </row>
    <row r="22" spans="1:64" s="4" customFormat="1" ht="14.25" customHeight="1" x14ac:dyDescent="0.25">
      <c r="A22" s="1" t="s">
        <v>26</v>
      </c>
      <c r="B22" s="12"/>
      <c r="C22" s="5"/>
      <c r="D22" s="5"/>
      <c r="E22" s="5"/>
      <c r="F22" s="2"/>
      <c r="G22" s="5"/>
      <c r="H22" s="7"/>
      <c r="I22" s="5"/>
      <c r="J22" s="39"/>
      <c r="K22" s="36"/>
      <c r="L22" s="39"/>
      <c r="M22" s="14"/>
      <c r="N22" s="39"/>
      <c r="O22" s="5"/>
      <c r="P22" s="5"/>
      <c r="Q22" s="5"/>
      <c r="R22" s="5"/>
      <c r="S22" s="5"/>
      <c r="T22" s="5"/>
      <c r="U22" s="5"/>
      <c r="V22" s="5"/>
      <c r="W22" s="5"/>
      <c r="X22" s="5"/>
      <c r="Y22" s="5"/>
      <c r="Z22" s="5"/>
      <c r="AA22" s="5"/>
      <c r="AB22" s="5"/>
      <c r="AC22" s="5"/>
      <c r="AD22" s="16"/>
      <c r="AE22" s="5"/>
      <c r="AF22" s="5"/>
      <c r="AG22" s="5"/>
      <c r="AH22" s="5"/>
      <c r="AI22" s="5"/>
      <c r="AJ22" s="5"/>
      <c r="AK22" s="5"/>
      <c r="AL22" s="5"/>
      <c r="AM22" s="5"/>
      <c r="AN22" s="5"/>
      <c r="AO22" s="5"/>
      <c r="AP22" s="5"/>
      <c r="AQ22" s="5"/>
      <c r="AR22" s="5"/>
      <c r="AS22" s="5"/>
      <c r="AT22" s="5"/>
      <c r="AU22" s="95"/>
      <c r="AV22" s="5"/>
      <c r="AW22" s="5"/>
      <c r="AX22" s="5"/>
      <c r="AY22" s="5"/>
      <c r="AZ22" s="5"/>
      <c r="BA22" s="5"/>
      <c r="BB22" s="5"/>
      <c r="BC22" s="5"/>
      <c r="BD22" s="5"/>
      <c r="BE22" s="5"/>
      <c r="BF22" s="5"/>
      <c r="BG22" s="5"/>
      <c r="BH22" s="5"/>
      <c r="BI22" s="5"/>
      <c r="BJ22" s="5"/>
      <c r="BK22" s="5"/>
      <c r="BL22" s="95"/>
    </row>
    <row r="23" spans="1:64" s="89" customFormat="1" x14ac:dyDescent="0.2">
      <c r="A23" s="82"/>
      <c r="B23" s="83" t="str">
        <f>PROPER(AT23)</f>
        <v>Prof Bob Coecke</v>
      </c>
      <c r="C23" s="82" t="s">
        <v>253</v>
      </c>
      <c r="D23" s="83" t="s">
        <v>247</v>
      </c>
      <c r="E23" s="82" t="s">
        <v>254</v>
      </c>
      <c r="F23" s="12"/>
      <c r="G23" s="82">
        <v>0</v>
      </c>
      <c r="H23" s="84">
        <v>43115</v>
      </c>
      <c r="I23" s="82">
        <v>36</v>
      </c>
      <c r="J23" s="85">
        <v>0</v>
      </c>
      <c r="K23" s="86">
        <v>0</v>
      </c>
      <c r="L23" s="87">
        <v>0</v>
      </c>
      <c r="M23" s="88">
        <v>0</v>
      </c>
      <c r="N23" s="110">
        <f>IF($AE$13="price",AV23,AE23)</f>
        <v>0</v>
      </c>
      <c r="O23" s="110">
        <f t="shared" ref="O23" si="1">IF(Durationmths&gt;AE$20,IF($AE$13="price", AW23, AF23),"")</f>
        <v>0</v>
      </c>
      <c r="P23" s="110">
        <f t="shared" ref="P23" si="2">IF(Durationmths&gt;AF$20,IF($AE$13="price", AX23, AG23),"")</f>
        <v>0</v>
      </c>
      <c r="Q23" s="110" t="str">
        <f t="shared" ref="Q23" si="3">IF(Durationmths&gt;AG$20,IF($AE$13="price", AY23, AH23),"")</f>
        <v/>
      </c>
      <c r="R23" s="110" t="str">
        <f t="shared" ref="R23" si="4">IF(Durationmths&gt;AH$20,IF($AE$13="price", AZ23, AI23),"")</f>
        <v/>
      </c>
      <c r="S23" s="110" t="str">
        <f t="shared" ref="S23" si="5">IF(Durationmths&gt;AI$20,IF($AE$13="price", BA23, AJ23),"")</f>
        <v/>
      </c>
      <c r="T23" s="110" t="str">
        <f t="shared" ref="T23" si="6">IF(Durationmths&gt;AJ$20,IF($AE$13="price", BB23, AK23),"")</f>
        <v/>
      </c>
      <c r="U23" s="110" t="str">
        <f t="shared" ref="U23" si="7">IF(Durationmths&gt;AK$20,IF($AE$13="price", BC23, AL23),"")</f>
        <v/>
      </c>
      <c r="V23" s="110" t="str">
        <f t="shared" ref="V23" si="8">IF(Durationmths&gt;AL$20,IF($AE$13="price", BD23, AM23),"")</f>
        <v/>
      </c>
      <c r="W23" s="110" t="str">
        <f t="shared" ref="W23" si="9">IF(Durationmths&gt;AM$20,IF($AE$13="price", BE23, AN23),"")</f>
        <v/>
      </c>
      <c r="X23" s="110" t="str">
        <f t="shared" ref="X23" si="10">IF(Durationmths&gt;AN$20,IF($AE$13="price", BF23, AO23),"")</f>
        <v/>
      </c>
      <c r="Y23" s="110" t="str">
        <f t="shared" ref="Y23" si="11">IF(Durationmths&gt;AO$20,IF($AE$13="price", BG23, AP23),"")</f>
        <v/>
      </c>
      <c r="Z23" s="110" t="str">
        <f t="shared" ref="Z23" si="12">IF(Durationmths&gt;AP$20,IF($AE$13="price", BH23, AQ23),"")</f>
        <v/>
      </c>
      <c r="AA23" s="110" t="str">
        <f t="shared" ref="AA23" si="13">IF(Durationmths&gt;AQ$20,IF($AE$13="price", BI23, AR23),"")</f>
        <v/>
      </c>
      <c r="AB23" s="110" t="str">
        <f t="shared" ref="AB23" si="14">IF(Durationmths&gt;AR$20,IF($AE$13="price", BJ23, AS23),"")</f>
        <v/>
      </c>
      <c r="AC23" s="82"/>
      <c r="AD23" s="16"/>
      <c r="AE23" s="82">
        <v>0</v>
      </c>
      <c r="AF23" s="82">
        <v>0</v>
      </c>
      <c r="AG23" s="82">
        <v>0</v>
      </c>
      <c r="AH23" s="82">
        <v>0</v>
      </c>
      <c r="AI23" s="82">
        <v>0</v>
      </c>
      <c r="AJ23" s="82">
        <v>0</v>
      </c>
      <c r="AK23" s="82">
        <v>0</v>
      </c>
      <c r="AL23" s="82">
        <v>0</v>
      </c>
      <c r="AM23" s="82">
        <v>0</v>
      </c>
      <c r="AN23" s="82">
        <v>0</v>
      </c>
      <c r="AO23" s="82">
        <v>0</v>
      </c>
      <c r="AP23" s="82">
        <v>0</v>
      </c>
      <c r="AQ23" s="82">
        <v>0</v>
      </c>
      <c r="AR23" s="82">
        <v>0</v>
      </c>
      <c r="AS23" s="82">
        <v>0</v>
      </c>
      <c r="AT23" s="82" t="s">
        <v>251</v>
      </c>
      <c r="AU23" s="96"/>
      <c r="AV23" s="82">
        <v>0</v>
      </c>
      <c r="AW23" s="82">
        <v>0</v>
      </c>
      <c r="AX23" s="82">
        <v>0</v>
      </c>
      <c r="AY23" s="82">
        <v>0</v>
      </c>
      <c r="AZ23" s="82">
        <v>0</v>
      </c>
      <c r="BA23" s="82">
        <v>0</v>
      </c>
      <c r="BB23" s="82">
        <v>0</v>
      </c>
      <c r="BC23" s="82">
        <v>0</v>
      </c>
      <c r="BD23" s="82">
        <v>0</v>
      </c>
      <c r="BE23" s="82">
        <v>0</v>
      </c>
      <c r="BF23" s="82">
        <v>0</v>
      </c>
      <c r="BG23" s="82">
        <v>0</v>
      </c>
      <c r="BH23" s="82">
        <v>0</v>
      </c>
      <c r="BI23" s="82">
        <v>0</v>
      </c>
      <c r="BJ23" s="82">
        <v>0</v>
      </c>
      <c r="BK23" s="82" t="s">
        <v>251</v>
      </c>
      <c r="BL23" s="96"/>
    </row>
    <row r="24" spans="1:64" s="89" customFormat="1" x14ac:dyDescent="0.2">
      <c r="A24" s="82"/>
      <c r="B24" s="83" t="str">
        <f>PROPER(AT24)</f>
        <v>Dr Pdra 1</v>
      </c>
      <c r="C24" s="82" t="s">
        <v>255</v>
      </c>
      <c r="D24" s="83" t="s">
        <v>247</v>
      </c>
      <c r="E24" s="82" t="s">
        <v>256</v>
      </c>
      <c r="F24" s="12">
        <v>4</v>
      </c>
      <c r="G24" s="82">
        <v>1</v>
      </c>
      <c r="H24" s="84">
        <v>43115</v>
      </c>
      <c r="I24" s="82">
        <v>36</v>
      </c>
      <c r="J24" s="85">
        <v>135861.78</v>
      </c>
      <c r="K24" s="86">
        <v>0.8</v>
      </c>
      <c r="L24" s="87">
        <v>108689.41999999998</v>
      </c>
      <c r="M24" s="88">
        <v>124992.83</v>
      </c>
      <c r="N24" s="110">
        <f>IF($AE$13="price",AV24,AE24)</f>
        <v>43928.58</v>
      </c>
      <c r="O24" s="110">
        <f t="shared" ref="O24:AB24" si="15">IF(Durationmths&gt;AE$20,IF($AE$13="price", AW24, AF24),"")</f>
        <v>45273.599999999999</v>
      </c>
      <c r="P24" s="110">
        <f t="shared" si="15"/>
        <v>46659.6</v>
      </c>
      <c r="Q24" s="110" t="str">
        <f t="shared" si="15"/>
        <v/>
      </c>
      <c r="R24" s="110" t="str">
        <f t="shared" si="15"/>
        <v/>
      </c>
      <c r="S24" s="110" t="str">
        <f t="shared" si="15"/>
        <v/>
      </c>
      <c r="T24" s="110" t="str">
        <f t="shared" si="15"/>
        <v/>
      </c>
      <c r="U24" s="110" t="str">
        <f t="shared" si="15"/>
        <v/>
      </c>
      <c r="V24" s="110" t="str">
        <f t="shared" si="15"/>
        <v/>
      </c>
      <c r="W24" s="110" t="str">
        <f t="shared" si="15"/>
        <v/>
      </c>
      <c r="X24" s="110" t="str">
        <f t="shared" si="15"/>
        <v/>
      </c>
      <c r="Y24" s="110" t="str">
        <f t="shared" si="15"/>
        <v/>
      </c>
      <c r="Z24" s="110" t="str">
        <f t="shared" si="15"/>
        <v/>
      </c>
      <c r="AA24" s="110" t="str">
        <f t="shared" si="15"/>
        <v/>
      </c>
      <c r="AB24" s="110" t="str">
        <f t="shared" si="15"/>
        <v/>
      </c>
      <c r="AC24" s="82"/>
      <c r="AD24" s="16"/>
      <c r="AE24" s="82">
        <v>43928.58</v>
      </c>
      <c r="AF24" s="82">
        <v>45273.599999999999</v>
      </c>
      <c r="AG24" s="82">
        <v>46659.6</v>
      </c>
      <c r="AH24" s="82">
        <v>0</v>
      </c>
      <c r="AI24" s="82">
        <v>0</v>
      </c>
      <c r="AJ24" s="82">
        <v>0</v>
      </c>
      <c r="AK24" s="82">
        <v>0</v>
      </c>
      <c r="AL24" s="82">
        <v>0</v>
      </c>
      <c r="AM24" s="82">
        <v>0</v>
      </c>
      <c r="AN24" s="82">
        <v>0</v>
      </c>
      <c r="AO24" s="82">
        <v>0</v>
      </c>
      <c r="AP24" s="82">
        <v>0</v>
      </c>
      <c r="AQ24" s="82">
        <v>0</v>
      </c>
      <c r="AR24" s="82">
        <v>0</v>
      </c>
      <c r="AS24" s="82">
        <v>0</v>
      </c>
      <c r="AT24" s="82" t="s">
        <v>257</v>
      </c>
      <c r="AU24" s="96"/>
      <c r="AV24" s="82">
        <v>35142.86</v>
      </c>
      <c r="AW24" s="82">
        <v>36218.879999999997</v>
      </c>
      <c r="AX24" s="82">
        <v>37327.68</v>
      </c>
      <c r="AY24" s="82">
        <v>0</v>
      </c>
      <c r="AZ24" s="82">
        <v>0</v>
      </c>
      <c r="BA24" s="82">
        <v>0</v>
      </c>
      <c r="BB24" s="82">
        <v>0</v>
      </c>
      <c r="BC24" s="82">
        <v>0</v>
      </c>
      <c r="BD24" s="82">
        <v>0</v>
      </c>
      <c r="BE24" s="82">
        <v>0</v>
      </c>
      <c r="BF24" s="82">
        <v>0</v>
      </c>
      <c r="BG24" s="82">
        <v>0</v>
      </c>
      <c r="BH24" s="82">
        <v>0</v>
      </c>
      <c r="BI24" s="82">
        <v>0</v>
      </c>
      <c r="BJ24" s="82">
        <v>0</v>
      </c>
      <c r="BK24" s="82" t="s">
        <v>257</v>
      </c>
      <c r="BL24" s="96"/>
    </row>
    <row r="25" spans="1:64" s="72" customFormat="1" ht="15" customHeight="1" x14ac:dyDescent="0.25">
      <c r="A25" s="66" t="s">
        <v>77</v>
      </c>
      <c r="B25" s="67"/>
      <c r="C25" s="66"/>
      <c r="D25" s="66"/>
      <c r="E25" s="66"/>
      <c r="F25" s="68"/>
      <c r="G25" s="66"/>
      <c r="H25" s="69"/>
      <c r="I25" s="66"/>
      <c r="J25" s="70">
        <f>IF(SUM(J23:J24)&gt;0,SUM(J23:J24),0)</f>
        <v>135861.78</v>
      </c>
      <c r="K25" s="71"/>
      <c r="L25" s="73">
        <f>IF(SUM(L23:L24)&gt;0,SUM(L23:L24),0)</f>
        <v>108689.41999999998</v>
      </c>
      <c r="M25" s="77">
        <f>IF(SUM(M23:M24)&gt;0,SUM(M23:M24),0)</f>
        <v>124992.83</v>
      </c>
      <c r="N25" s="70">
        <f>IF(SUM(N23:N24)&gt;0,SUM(N23:N24),0)</f>
        <v>43928.58</v>
      </c>
      <c r="O25" s="70">
        <f t="shared" ref="O25:AB25" si="16">IF(Durationmths&gt;AE$20,IF(SUM(O23:O24)&gt;0,SUM(O23:O24),0),"")</f>
        <v>45273.599999999999</v>
      </c>
      <c r="P25" s="70">
        <f t="shared" si="16"/>
        <v>46659.6</v>
      </c>
      <c r="Q25" s="70" t="str">
        <f t="shared" si="16"/>
        <v/>
      </c>
      <c r="R25" s="70" t="str">
        <f t="shared" si="16"/>
        <v/>
      </c>
      <c r="S25" s="70" t="str">
        <f t="shared" si="16"/>
        <v/>
      </c>
      <c r="T25" s="70" t="str">
        <f t="shared" si="16"/>
        <v/>
      </c>
      <c r="U25" s="70" t="str">
        <f t="shared" si="16"/>
        <v/>
      </c>
      <c r="V25" s="70" t="str">
        <f t="shared" si="16"/>
        <v/>
      </c>
      <c r="W25" s="70" t="str">
        <f t="shared" si="16"/>
        <v/>
      </c>
      <c r="X25" s="70" t="str">
        <f t="shared" si="16"/>
        <v/>
      </c>
      <c r="Y25" s="70" t="str">
        <f t="shared" si="16"/>
        <v/>
      </c>
      <c r="Z25" s="70" t="str">
        <f t="shared" si="16"/>
        <v/>
      </c>
      <c r="AA25" s="70" t="str">
        <f t="shared" si="16"/>
        <v/>
      </c>
      <c r="AB25" s="70" t="str">
        <f t="shared" si="16"/>
        <v/>
      </c>
      <c r="AC25" s="66"/>
      <c r="AD25" s="28"/>
      <c r="AE25" s="66"/>
      <c r="AF25" s="66"/>
      <c r="AG25" s="66"/>
      <c r="AH25" s="66"/>
      <c r="AI25" s="66"/>
      <c r="AJ25" s="66"/>
      <c r="AK25" s="66"/>
      <c r="AL25" s="66"/>
      <c r="AM25" s="66"/>
      <c r="AN25" s="66"/>
      <c r="AO25" s="66"/>
      <c r="AP25" s="66"/>
      <c r="AQ25" s="66"/>
      <c r="AR25" s="66"/>
      <c r="AS25" s="66"/>
      <c r="AT25" s="66"/>
      <c r="AU25" s="97"/>
      <c r="AV25" s="66"/>
      <c r="AW25" s="66"/>
      <c r="AX25" s="66"/>
      <c r="AY25" s="66"/>
      <c r="AZ25" s="66"/>
      <c r="BA25" s="66"/>
      <c r="BB25" s="66"/>
      <c r="BC25" s="66"/>
      <c r="BD25" s="66"/>
      <c r="BE25" s="66"/>
      <c r="BF25" s="66"/>
      <c r="BG25" s="66"/>
      <c r="BH25" s="66"/>
      <c r="BI25" s="66"/>
      <c r="BJ25" s="66"/>
      <c r="BK25" s="66"/>
      <c r="BL25" s="97"/>
    </row>
    <row r="26" spans="1:64" ht="15" customHeight="1" x14ac:dyDescent="0.2">
      <c r="AD26" s="16"/>
    </row>
    <row r="27" spans="1:64" s="4" customFormat="1" ht="15.75" customHeight="1" x14ac:dyDescent="0.25">
      <c r="A27" s="1" t="s">
        <v>40</v>
      </c>
      <c r="B27" s="12"/>
      <c r="C27" s="5"/>
      <c r="D27" s="5"/>
      <c r="E27" s="5"/>
      <c r="F27" s="2"/>
      <c r="G27" s="5"/>
      <c r="H27" s="7"/>
      <c r="I27" s="5"/>
      <c r="J27" s="39"/>
      <c r="K27" s="36"/>
      <c r="L27" s="39"/>
      <c r="M27" s="14"/>
      <c r="N27" s="39"/>
      <c r="O27" s="39"/>
      <c r="P27" s="39"/>
      <c r="Q27" s="39"/>
      <c r="R27" s="39"/>
      <c r="S27" s="39"/>
      <c r="T27" s="39"/>
      <c r="U27" s="39"/>
      <c r="V27" s="39"/>
      <c r="W27" s="39"/>
      <c r="X27" s="39"/>
      <c r="Y27" s="39"/>
      <c r="Z27" s="39"/>
      <c r="AA27" s="39"/>
      <c r="AB27" s="39"/>
      <c r="AC27" s="5"/>
      <c r="AD27" s="16"/>
      <c r="AE27" s="5"/>
      <c r="AF27" s="5"/>
      <c r="AG27" s="5"/>
      <c r="AH27" s="5"/>
      <c r="AI27" s="5"/>
      <c r="AJ27" s="5"/>
      <c r="AK27" s="5"/>
      <c r="AL27" s="5"/>
      <c r="AM27" s="5"/>
      <c r="AN27" s="5"/>
      <c r="AO27" s="5"/>
      <c r="AP27" s="5"/>
      <c r="AQ27" s="5"/>
      <c r="AR27" s="5"/>
      <c r="AS27" s="5"/>
      <c r="AT27" s="5"/>
      <c r="AU27" s="95"/>
      <c r="AV27" s="5"/>
      <c r="AW27" s="5"/>
      <c r="AX27" s="5"/>
      <c r="AY27" s="5"/>
      <c r="AZ27" s="5"/>
      <c r="BA27" s="5"/>
      <c r="BB27" s="5"/>
      <c r="BC27" s="5"/>
      <c r="BD27" s="5"/>
      <c r="BE27" s="5"/>
      <c r="BF27" s="5"/>
      <c r="BG27" s="5"/>
      <c r="BH27" s="5"/>
      <c r="BI27" s="5"/>
      <c r="BJ27" s="5"/>
      <c r="BK27" s="5"/>
      <c r="BL27" s="95"/>
    </row>
    <row r="28" spans="1:64" s="89" customFormat="1" ht="15" x14ac:dyDescent="0.2">
      <c r="A28" s="9"/>
      <c r="B28" s="82" t="s">
        <v>258</v>
      </c>
      <c r="C28" s="83" t="s">
        <v>259</v>
      </c>
      <c r="D28" s="82" t="s">
        <v>247</v>
      </c>
      <c r="E28" s="82"/>
      <c r="F28" s="12"/>
      <c r="G28" s="82"/>
      <c r="H28" s="84"/>
      <c r="I28" s="82"/>
      <c r="J28" s="85">
        <v>22500</v>
      </c>
      <c r="K28" s="86">
        <v>0.8</v>
      </c>
      <c r="L28" s="87">
        <v>18000</v>
      </c>
      <c r="M28" s="88">
        <v>20700</v>
      </c>
      <c r="N28" s="110">
        <f t="shared" ref="N28:N29" si="17">IF($AE$13="price",AV28,AE28)</f>
        <v>7500</v>
      </c>
      <c r="O28" s="110">
        <f t="shared" ref="O28:O29" si="18">IF(Durationmths&gt;AE$20,IF($AE$13="price", AW28, AF28),"")</f>
        <v>7500</v>
      </c>
      <c r="P28" s="110">
        <f t="shared" ref="P28:P29" si="19">IF(Durationmths&gt;AF$20,IF($AE$13="price", AX28, AG28),"")</f>
        <v>7500</v>
      </c>
      <c r="Q28" s="110" t="str">
        <f t="shared" ref="Q28:Q29" si="20">IF(Durationmths&gt;AG$20,IF($AE$13="price", AY28, AH28),"")</f>
        <v/>
      </c>
      <c r="R28" s="110" t="str">
        <f t="shared" ref="R28:R29" si="21">IF(Durationmths&gt;AH$20,IF($AE$13="price", AZ28, AI28),"")</f>
        <v/>
      </c>
      <c r="S28" s="110" t="str">
        <f t="shared" ref="S28:S29" si="22">IF(Durationmths&gt;AI$20,IF($AE$13="price", BA28, AJ28),"")</f>
        <v/>
      </c>
      <c r="T28" s="110" t="str">
        <f t="shared" ref="T28:T29" si="23">IF(Durationmths&gt;AJ$20,IF($AE$13="price", BB28, AK28),"")</f>
        <v/>
      </c>
      <c r="U28" s="110" t="str">
        <f t="shared" ref="U28:U29" si="24">IF(Durationmths&gt;AK$20,IF($AE$13="price", BC28, AL28),"")</f>
        <v/>
      </c>
      <c r="V28" s="110" t="str">
        <f t="shared" ref="V28:V29" si="25">IF(Durationmths&gt;AL$20,IF($AE$13="price", BD28, AM28),"")</f>
        <v/>
      </c>
      <c r="W28" s="110" t="str">
        <f t="shared" ref="W28:W29" si="26">IF(Durationmths&gt;AM$20,IF($AE$13="price", BE28, AN28),"")</f>
        <v/>
      </c>
      <c r="X28" s="110" t="str">
        <f t="shared" ref="X28:X29" si="27">IF(Durationmths&gt;AN$20,IF($AE$13="price", BF28, AO28),"")</f>
        <v/>
      </c>
      <c r="Y28" s="110" t="str">
        <f t="shared" ref="Y28:Y29" si="28">IF(Durationmths&gt;AO$20,IF($AE$13="price", BG28, AP28),"")</f>
        <v/>
      </c>
      <c r="Z28" s="110" t="str">
        <f t="shared" ref="Z28:Z29" si="29">IF(Durationmths&gt;AP$20,IF($AE$13="price", BH28, AQ28),"")</f>
        <v/>
      </c>
      <c r="AA28" s="110" t="str">
        <f t="shared" ref="AA28:AA29" si="30">IF(Durationmths&gt;AQ$20,IF($AE$13="price", BI28, AR28),"")</f>
        <v/>
      </c>
      <c r="AB28" s="110" t="str">
        <f t="shared" ref="AB28:AB29" si="31">IF(Durationmths&gt;AR$20,IF($AE$13="price", BJ28, AS28),"")</f>
        <v/>
      </c>
      <c r="AC28" s="91"/>
      <c r="AD28" s="16"/>
      <c r="AE28" s="82">
        <v>7500</v>
      </c>
      <c r="AF28" s="82">
        <v>7500</v>
      </c>
      <c r="AG28" s="82">
        <v>7500</v>
      </c>
      <c r="AH28" s="82">
        <v>0</v>
      </c>
      <c r="AI28" s="82">
        <v>0</v>
      </c>
      <c r="AJ28" s="82">
        <v>0</v>
      </c>
      <c r="AK28" s="82">
        <v>0</v>
      </c>
      <c r="AL28" s="82">
        <v>0</v>
      </c>
      <c r="AM28" s="82">
        <v>0</v>
      </c>
      <c r="AN28" s="82">
        <v>0</v>
      </c>
      <c r="AO28" s="82">
        <v>0</v>
      </c>
      <c r="AP28" s="82">
        <v>0</v>
      </c>
      <c r="AQ28" s="82">
        <v>0</v>
      </c>
      <c r="AR28" s="82">
        <v>0</v>
      </c>
      <c r="AS28" s="82">
        <v>0</v>
      </c>
      <c r="AT28" s="82"/>
      <c r="AU28" s="96"/>
      <c r="AV28" s="82">
        <v>6000</v>
      </c>
      <c r="AW28" s="82">
        <v>6000</v>
      </c>
      <c r="AX28" s="82">
        <v>6000</v>
      </c>
      <c r="AY28" s="82">
        <v>0</v>
      </c>
      <c r="AZ28" s="82">
        <v>0</v>
      </c>
      <c r="BA28" s="82">
        <v>0</v>
      </c>
      <c r="BB28" s="82">
        <v>0</v>
      </c>
      <c r="BC28" s="82">
        <v>0</v>
      </c>
      <c r="BD28" s="82">
        <v>0</v>
      </c>
      <c r="BE28" s="82">
        <v>0</v>
      </c>
      <c r="BF28" s="82">
        <v>0</v>
      </c>
      <c r="BG28" s="82">
        <v>0</v>
      </c>
      <c r="BH28" s="82">
        <v>0</v>
      </c>
      <c r="BI28" s="82">
        <v>0</v>
      </c>
      <c r="BJ28" s="82">
        <v>0</v>
      </c>
      <c r="BK28" s="82"/>
      <c r="BL28" s="96"/>
    </row>
    <row r="29" spans="1:64" s="89" customFormat="1" ht="15" x14ac:dyDescent="0.2">
      <c r="A29" s="9"/>
      <c r="B29" s="82" t="s">
        <v>258</v>
      </c>
      <c r="C29" s="83" t="s">
        <v>260</v>
      </c>
      <c r="D29" s="82" t="s">
        <v>247</v>
      </c>
      <c r="E29" s="82"/>
      <c r="F29" s="12"/>
      <c r="G29" s="82"/>
      <c r="H29" s="84"/>
      <c r="I29" s="82"/>
      <c r="J29" s="85">
        <v>22500</v>
      </c>
      <c r="K29" s="86">
        <v>0.8</v>
      </c>
      <c r="L29" s="87">
        <v>18000</v>
      </c>
      <c r="M29" s="88">
        <v>20700</v>
      </c>
      <c r="N29" s="110">
        <f t="shared" si="17"/>
        <v>7500</v>
      </c>
      <c r="O29" s="110">
        <f t="shared" si="18"/>
        <v>7500</v>
      </c>
      <c r="P29" s="110">
        <f t="shared" si="19"/>
        <v>7500</v>
      </c>
      <c r="Q29" s="110" t="str">
        <f t="shared" si="20"/>
        <v/>
      </c>
      <c r="R29" s="110" t="str">
        <f t="shared" si="21"/>
        <v/>
      </c>
      <c r="S29" s="110" t="str">
        <f t="shared" si="22"/>
        <v/>
      </c>
      <c r="T29" s="110" t="str">
        <f t="shared" si="23"/>
        <v/>
      </c>
      <c r="U29" s="110" t="str">
        <f t="shared" si="24"/>
        <v/>
      </c>
      <c r="V29" s="110" t="str">
        <f t="shared" si="25"/>
        <v/>
      </c>
      <c r="W29" s="110" t="str">
        <f t="shared" si="26"/>
        <v/>
      </c>
      <c r="X29" s="110" t="str">
        <f t="shared" si="27"/>
        <v/>
      </c>
      <c r="Y29" s="110" t="str">
        <f t="shared" si="28"/>
        <v/>
      </c>
      <c r="Z29" s="110" t="str">
        <f t="shared" si="29"/>
        <v/>
      </c>
      <c r="AA29" s="110" t="str">
        <f t="shared" si="30"/>
        <v/>
      </c>
      <c r="AB29" s="110" t="str">
        <f t="shared" si="31"/>
        <v/>
      </c>
      <c r="AC29" s="91"/>
      <c r="AD29" s="16"/>
      <c r="AE29" s="82">
        <v>7500</v>
      </c>
      <c r="AF29" s="82">
        <v>7500</v>
      </c>
      <c r="AG29" s="82">
        <v>7500</v>
      </c>
      <c r="AH29" s="82">
        <v>0</v>
      </c>
      <c r="AI29" s="82">
        <v>0</v>
      </c>
      <c r="AJ29" s="82">
        <v>0</v>
      </c>
      <c r="AK29" s="82">
        <v>0</v>
      </c>
      <c r="AL29" s="82">
        <v>0</v>
      </c>
      <c r="AM29" s="82">
        <v>0</v>
      </c>
      <c r="AN29" s="82">
        <v>0</v>
      </c>
      <c r="AO29" s="82">
        <v>0</v>
      </c>
      <c r="AP29" s="82">
        <v>0</v>
      </c>
      <c r="AQ29" s="82">
        <v>0</v>
      </c>
      <c r="AR29" s="82">
        <v>0</v>
      </c>
      <c r="AS29" s="82">
        <v>0</v>
      </c>
      <c r="AT29" s="82"/>
      <c r="AU29" s="96"/>
      <c r="AV29" s="82">
        <v>6000</v>
      </c>
      <c r="AW29" s="82">
        <v>6000</v>
      </c>
      <c r="AX29" s="82">
        <v>6000</v>
      </c>
      <c r="AY29" s="82">
        <v>0</v>
      </c>
      <c r="AZ29" s="82">
        <v>0</v>
      </c>
      <c r="BA29" s="82">
        <v>0</v>
      </c>
      <c r="BB29" s="82">
        <v>0</v>
      </c>
      <c r="BC29" s="82">
        <v>0</v>
      </c>
      <c r="BD29" s="82">
        <v>0</v>
      </c>
      <c r="BE29" s="82">
        <v>0</v>
      </c>
      <c r="BF29" s="82">
        <v>0</v>
      </c>
      <c r="BG29" s="82">
        <v>0</v>
      </c>
      <c r="BH29" s="82">
        <v>0</v>
      </c>
      <c r="BI29" s="82">
        <v>0</v>
      </c>
      <c r="BJ29" s="82">
        <v>0</v>
      </c>
      <c r="BK29" s="82"/>
      <c r="BL29" s="96"/>
    </row>
    <row r="30" spans="1:64" s="89" customFormat="1" ht="15" x14ac:dyDescent="0.2">
      <c r="A30" s="9"/>
      <c r="B30" s="82" t="s">
        <v>261</v>
      </c>
      <c r="C30" s="83" t="s">
        <v>262</v>
      </c>
      <c r="D30" s="82" t="s">
        <v>247</v>
      </c>
      <c r="E30" s="82"/>
      <c r="F30" s="12"/>
      <c r="G30" s="82"/>
      <c r="H30" s="84"/>
      <c r="I30" s="82"/>
      <c r="J30" s="85">
        <v>7500</v>
      </c>
      <c r="K30" s="86">
        <v>0.8</v>
      </c>
      <c r="L30" s="87">
        <v>6000</v>
      </c>
      <c r="M30" s="88">
        <v>6900</v>
      </c>
      <c r="N30" s="110">
        <f>IF($AE$13="price",AV30,AE30)</f>
        <v>7500</v>
      </c>
      <c r="O30" s="110">
        <f t="shared" ref="O30" si="32">IF(Durationmths&gt;AE$20,IF($AE$13="price", AW30, AF30),"")</f>
        <v>0</v>
      </c>
      <c r="P30" s="110">
        <f t="shared" ref="P30" si="33">IF(Durationmths&gt;AF$20,IF($AE$13="price", AX30, AG30),"")</f>
        <v>0</v>
      </c>
      <c r="Q30" s="110" t="str">
        <f t="shared" ref="Q30" si="34">IF(Durationmths&gt;AG$20,IF($AE$13="price", AY30, AH30),"")</f>
        <v/>
      </c>
      <c r="R30" s="110" t="str">
        <f t="shared" ref="R30" si="35">IF(Durationmths&gt;AH$20,IF($AE$13="price", AZ30, AI30),"")</f>
        <v/>
      </c>
      <c r="S30" s="110" t="str">
        <f t="shared" ref="S30" si="36">IF(Durationmths&gt;AI$20,IF($AE$13="price", BA30, AJ30),"")</f>
        <v/>
      </c>
      <c r="T30" s="110" t="str">
        <f t="shared" ref="T30" si="37">IF(Durationmths&gt;AJ$20,IF($AE$13="price", BB30, AK30),"")</f>
        <v/>
      </c>
      <c r="U30" s="110" t="str">
        <f t="shared" ref="U30" si="38">IF(Durationmths&gt;AK$20,IF($AE$13="price", BC30, AL30),"")</f>
        <v/>
      </c>
      <c r="V30" s="110" t="str">
        <f t="shared" ref="V30" si="39">IF(Durationmths&gt;AL$20,IF($AE$13="price", BD30, AM30),"")</f>
        <v/>
      </c>
      <c r="W30" s="110" t="str">
        <f t="shared" ref="W30" si="40">IF(Durationmths&gt;AM$20,IF($AE$13="price", BE30, AN30),"")</f>
        <v/>
      </c>
      <c r="X30" s="110" t="str">
        <f t="shared" ref="X30" si="41">IF(Durationmths&gt;AN$20,IF($AE$13="price", BF30, AO30),"")</f>
        <v/>
      </c>
      <c r="Y30" s="110" t="str">
        <f t="shared" ref="Y30" si="42">IF(Durationmths&gt;AO$20,IF($AE$13="price", BG30, AP30),"")</f>
        <v/>
      </c>
      <c r="Z30" s="110" t="str">
        <f t="shared" ref="Z30" si="43">IF(Durationmths&gt;AP$20,IF($AE$13="price", BH30, AQ30),"")</f>
        <v/>
      </c>
      <c r="AA30" s="110" t="str">
        <f t="shared" ref="AA30" si="44">IF(Durationmths&gt;AQ$20,IF($AE$13="price", BI30, AR30),"")</f>
        <v/>
      </c>
      <c r="AB30" s="110" t="str">
        <f t="shared" ref="AB30" si="45">IF(Durationmths&gt;AR$20,IF($AE$13="price", BJ30, AS30),"")</f>
        <v/>
      </c>
      <c r="AC30" s="91"/>
      <c r="AD30" s="16"/>
      <c r="AE30" s="82">
        <v>7500</v>
      </c>
      <c r="AF30" s="82">
        <v>0</v>
      </c>
      <c r="AG30" s="82">
        <v>0</v>
      </c>
      <c r="AH30" s="82">
        <v>0</v>
      </c>
      <c r="AI30" s="82">
        <v>0</v>
      </c>
      <c r="AJ30" s="82">
        <v>0</v>
      </c>
      <c r="AK30" s="82">
        <v>0</v>
      </c>
      <c r="AL30" s="82">
        <v>0</v>
      </c>
      <c r="AM30" s="82">
        <v>0</v>
      </c>
      <c r="AN30" s="82">
        <v>0</v>
      </c>
      <c r="AO30" s="82">
        <v>0</v>
      </c>
      <c r="AP30" s="82">
        <v>0</v>
      </c>
      <c r="AQ30" s="82">
        <v>0</v>
      </c>
      <c r="AR30" s="82">
        <v>0</v>
      </c>
      <c r="AS30" s="82">
        <v>0</v>
      </c>
      <c r="AT30" s="82"/>
      <c r="AU30" s="96"/>
      <c r="AV30" s="82">
        <v>6000</v>
      </c>
      <c r="AW30" s="82">
        <v>0</v>
      </c>
      <c r="AX30" s="82">
        <v>0</v>
      </c>
      <c r="AY30" s="82">
        <v>0</v>
      </c>
      <c r="AZ30" s="82">
        <v>0</v>
      </c>
      <c r="BA30" s="82">
        <v>0</v>
      </c>
      <c r="BB30" s="82">
        <v>0</v>
      </c>
      <c r="BC30" s="82">
        <v>0</v>
      </c>
      <c r="BD30" s="82">
        <v>0</v>
      </c>
      <c r="BE30" s="82">
        <v>0</v>
      </c>
      <c r="BF30" s="82">
        <v>0</v>
      </c>
      <c r="BG30" s="82">
        <v>0</v>
      </c>
      <c r="BH30" s="82">
        <v>0</v>
      </c>
      <c r="BI30" s="82">
        <v>0</v>
      </c>
      <c r="BJ30" s="82">
        <v>0</v>
      </c>
      <c r="BK30" s="82"/>
      <c r="BL30" s="96"/>
    </row>
    <row r="31" spans="1:64" s="89" customFormat="1" ht="15" x14ac:dyDescent="0.2">
      <c r="A31" s="9"/>
      <c r="B31" s="82" t="s">
        <v>261</v>
      </c>
      <c r="C31" s="83" t="s">
        <v>263</v>
      </c>
      <c r="D31" s="82" t="s">
        <v>247</v>
      </c>
      <c r="E31" s="82"/>
      <c r="F31" s="12"/>
      <c r="G31" s="82"/>
      <c r="H31" s="84"/>
      <c r="I31" s="82"/>
      <c r="J31" s="85">
        <v>1500</v>
      </c>
      <c r="K31" s="86">
        <v>0.8</v>
      </c>
      <c r="L31" s="87">
        <v>1200</v>
      </c>
      <c r="M31" s="88">
        <v>1380</v>
      </c>
      <c r="N31" s="110">
        <f>IF($AE$13="price",AV31,AE31)</f>
        <v>1500</v>
      </c>
      <c r="O31" s="110">
        <f t="shared" ref="O31:AB31" si="46">IF(Durationmths&gt;AE$20,IF($AE$13="price", AW31, AF31),"")</f>
        <v>0</v>
      </c>
      <c r="P31" s="110">
        <f t="shared" si="46"/>
        <v>0</v>
      </c>
      <c r="Q31" s="110" t="str">
        <f t="shared" si="46"/>
        <v/>
      </c>
      <c r="R31" s="110" t="str">
        <f t="shared" si="46"/>
        <v/>
      </c>
      <c r="S31" s="110" t="str">
        <f t="shared" si="46"/>
        <v/>
      </c>
      <c r="T31" s="110" t="str">
        <f t="shared" si="46"/>
        <v/>
      </c>
      <c r="U31" s="110" t="str">
        <f t="shared" si="46"/>
        <v/>
      </c>
      <c r="V31" s="110" t="str">
        <f t="shared" si="46"/>
        <v/>
      </c>
      <c r="W31" s="110" t="str">
        <f t="shared" si="46"/>
        <v/>
      </c>
      <c r="X31" s="110" t="str">
        <f t="shared" si="46"/>
        <v/>
      </c>
      <c r="Y31" s="110" t="str">
        <f t="shared" si="46"/>
        <v/>
      </c>
      <c r="Z31" s="110" t="str">
        <f t="shared" si="46"/>
        <v/>
      </c>
      <c r="AA31" s="110" t="str">
        <f t="shared" si="46"/>
        <v/>
      </c>
      <c r="AB31" s="110" t="str">
        <f t="shared" si="46"/>
        <v/>
      </c>
      <c r="AC31" s="91"/>
      <c r="AD31" s="16"/>
      <c r="AE31" s="82">
        <v>1500</v>
      </c>
      <c r="AF31" s="82">
        <v>0</v>
      </c>
      <c r="AG31" s="82">
        <v>0</v>
      </c>
      <c r="AH31" s="82">
        <v>0</v>
      </c>
      <c r="AI31" s="82">
        <v>0</v>
      </c>
      <c r="AJ31" s="82">
        <v>0</v>
      </c>
      <c r="AK31" s="82">
        <v>0</v>
      </c>
      <c r="AL31" s="82">
        <v>0</v>
      </c>
      <c r="AM31" s="82">
        <v>0</v>
      </c>
      <c r="AN31" s="82">
        <v>0</v>
      </c>
      <c r="AO31" s="82">
        <v>0</v>
      </c>
      <c r="AP31" s="82">
        <v>0</v>
      </c>
      <c r="AQ31" s="82">
        <v>0</v>
      </c>
      <c r="AR31" s="82">
        <v>0</v>
      </c>
      <c r="AS31" s="82">
        <v>0</v>
      </c>
      <c r="AT31" s="82"/>
      <c r="AU31" s="96"/>
      <c r="AV31" s="82">
        <v>1200</v>
      </c>
      <c r="AW31" s="82">
        <v>0</v>
      </c>
      <c r="AX31" s="82">
        <v>0</v>
      </c>
      <c r="AY31" s="82">
        <v>0</v>
      </c>
      <c r="AZ31" s="82">
        <v>0</v>
      </c>
      <c r="BA31" s="82">
        <v>0</v>
      </c>
      <c r="BB31" s="82">
        <v>0</v>
      </c>
      <c r="BC31" s="82">
        <v>0</v>
      </c>
      <c r="BD31" s="82">
        <v>0</v>
      </c>
      <c r="BE31" s="82">
        <v>0</v>
      </c>
      <c r="BF31" s="82">
        <v>0</v>
      </c>
      <c r="BG31" s="82">
        <v>0</v>
      </c>
      <c r="BH31" s="82">
        <v>0</v>
      </c>
      <c r="BI31" s="82">
        <v>0</v>
      </c>
      <c r="BJ31" s="82">
        <v>0</v>
      </c>
      <c r="BK31" s="82"/>
      <c r="BL31" s="96"/>
    </row>
    <row r="32" spans="1:64" s="72" customFormat="1" ht="15" customHeight="1" x14ac:dyDescent="0.25">
      <c r="A32" s="66" t="s">
        <v>79</v>
      </c>
      <c r="B32" s="67"/>
      <c r="C32" s="66"/>
      <c r="D32" s="66"/>
      <c r="E32" s="66"/>
      <c r="F32" s="68"/>
      <c r="G32" s="66"/>
      <c r="H32" s="69"/>
      <c r="I32" s="66"/>
      <c r="J32" s="70">
        <f>IF(SUM(J28:J31)&gt;0,SUM(J28:J31),0)</f>
        <v>54000</v>
      </c>
      <c r="K32" s="71"/>
      <c r="L32" s="73">
        <f>IF(SUM(L28:L31)&gt;0,SUM(L28:L31),0)</f>
        <v>43200</v>
      </c>
      <c r="M32" s="77">
        <f>IF(SUM(M28:M31)&gt;0,SUM(M28:M31),0)</f>
        <v>49680</v>
      </c>
      <c r="N32" s="70">
        <f>IF(SUM(N28:N31)&gt;0,SUM(N28:N31),0)</f>
        <v>24000</v>
      </c>
      <c r="O32" s="70">
        <f t="shared" ref="O32:AB32" si="47">IF(Durationmths&gt;AE$20,IF(SUM(O28:O31)&gt;0,SUM(O28:O31),0),"")</f>
        <v>15000</v>
      </c>
      <c r="P32" s="70">
        <f t="shared" si="47"/>
        <v>15000</v>
      </c>
      <c r="Q32" s="70" t="str">
        <f t="shared" si="47"/>
        <v/>
      </c>
      <c r="R32" s="70" t="str">
        <f t="shared" si="47"/>
        <v/>
      </c>
      <c r="S32" s="70" t="str">
        <f t="shared" si="47"/>
        <v/>
      </c>
      <c r="T32" s="70" t="str">
        <f t="shared" si="47"/>
        <v/>
      </c>
      <c r="U32" s="70" t="str">
        <f t="shared" si="47"/>
        <v/>
      </c>
      <c r="V32" s="70" t="str">
        <f t="shared" si="47"/>
        <v/>
      </c>
      <c r="W32" s="70" t="str">
        <f t="shared" si="47"/>
        <v/>
      </c>
      <c r="X32" s="70" t="str">
        <f t="shared" si="47"/>
        <v/>
      </c>
      <c r="Y32" s="70" t="str">
        <f t="shared" si="47"/>
        <v/>
      </c>
      <c r="Z32" s="70" t="str">
        <f t="shared" si="47"/>
        <v/>
      </c>
      <c r="AA32" s="70" t="str">
        <f t="shared" si="47"/>
        <v/>
      </c>
      <c r="AB32" s="70" t="str">
        <f t="shared" si="47"/>
        <v/>
      </c>
      <c r="AC32" s="66"/>
      <c r="AD32" s="28"/>
      <c r="AE32" s="66"/>
      <c r="AF32" s="66"/>
      <c r="AG32" s="66"/>
      <c r="AH32" s="66"/>
      <c r="AI32" s="66"/>
      <c r="AJ32" s="66"/>
      <c r="AK32" s="66"/>
      <c r="AL32" s="66"/>
      <c r="AM32" s="66"/>
      <c r="AN32" s="66"/>
      <c r="AO32" s="66"/>
      <c r="AP32" s="66"/>
      <c r="AQ32" s="66"/>
      <c r="AR32" s="66"/>
      <c r="AS32" s="66"/>
      <c r="AT32" s="66"/>
      <c r="AU32" s="97"/>
      <c r="AV32" s="66"/>
      <c r="AW32" s="66"/>
      <c r="AX32" s="66"/>
      <c r="AY32" s="66"/>
      <c r="AZ32" s="66"/>
      <c r="BA32" s="66"/>
      <c r="BB32" s="66"/>
      <c r="BC32" s="66"/>
      <c r="BD32" s="66"/>
      <c r="BE32" s="66"/>
      <c r="BF32" s="66"/>
      <c r="BG32" s="66"/>
      <c r="BH32" s="66"/>
      <c r="BI32" s="66"/>
      <c r="BJ32" s="66"/>
      <c r="BK32" s="66"/>
      <c r="BL32" s="97"/>
    </row>
    <row r="33" spans="1:68" ht="15" customHeight="1" x14ac:dyDescent="0.2"/>
    <row r="34" spans="1:68" s="5" customFormat="1" ht="15" x14ac:dyDescent="0.25">
      <c r="A34" s="1" t="s">
        <v>80</v>
      </c>
      <c r="F34" s="2"/>
      <c r="H34" s="7"/>
      <c r="J34" s="39">
        <v>31086</v>
      </c>
      <c r="K34" s="36">
        <f>IF(J34=0,0,L34/J34)</f>
        <v>0.8</v>
      </c>
      <c r="L34" s="75">
        <v>24868.800000000003</v>
      </c>
      <c r="M34" s="74">
        <v>28599.120000000003</v>
      </c>
      <c r="N34" s="79">
        <f>IF($AE$13="price",AV34,AE34)</f>
        <v>10362</v>
      </c>
      <c r="O34" s="110">
        <f t="shared" ref="O34:AB34" si="48">IF(Durationmths&gt;AE$20,IF($AE$13="price", AW34, AF34),"")</f>
        <v>10362</v>
      </c>
      <c r="P34" s="110">
        <f t="shared" si="48"/>
        <v>10362</v>
      </c>
      <c r="Q34" s="110" t="str">
        <f t="shared" si="48"/>
        <v/>
      </c>
      <c r="R34" s="110" t="str">
        <f t="shared" si="48"/>
        <v/>
      </c>
      <c r="S34" s="110" t="str">
        <f t="shared" si="48"/>
        <v/>
      </c>
      <c r="T34" s="110" t="str">
        <f t="shared" si="48"/>
        <v/>
      </c>
      <c r="U34" s="110" t="str">
        <f t="shared" si="48"/>
        <v/>
      </c>
      <c r="V34" s="110" t="str">
        <f t="shared" si="48"/>
        <v/>
      </c>
      <c r="W34" s="110" t="str">
        <f t="shared" si="48"/>
        <v/>
      </c>
      <c r="X34" s="110" t="str">
        <f t="shared" si="48"/>
        <v/>
      </c>
      <c r="Y34" s="110" t="str">
        <f t="shared" si="48"/>
        <v/>
      </c>
      <c r="Z34" s="110" t="str">
        <f t="shared" si="48"/>
        <v/>
      </c>
      <c r="AA34" s="110" t="str">
        <f t="shared" si="48"/>
        <v/>
      </c>
      <c r="AB34" s="110" t="str">
        <f t="shared" si="48"/>
        <v/>
      </c>
      <c r="AC34" s="20"/>
      <c r="AD34" s="16"/>
      <c r="AE34" s="5">
        <v>10362</v>
      </c>
      <c r="AF34" s="5">
        <v>10362</v>
      </c>
      <c r="AG34" s="5">
        <v>10362</v>
      </c>
      <c r="AH34" s="5">
        <v>0</v>
      </c>
      <c r="AI34" s="5">
        <v>0</v>
      </c>
      <c r="AJ34" s="5">
        <v>0</v>
      </c>
      <c r="AK34" s="5">
        <v>0</v>
      </c>
      <c r="AL34" s="5">
        <v>0</v>
      </c>
      <c r="AM34" s="5">
        <v>0</v>
      </c>
      <c r="AN34" s="5">
        <v>0</v>
      </c>
      <c r="AO34" s="5">
        <v>0</v>
      </c>
      <c r="AP34" s="5">
        <v>0</v>
      </c>
      <c r="AQ34" s="5">
        <v>0</v>
      </c>
      <c r="AR34" s="5">
        <v>0</v>
      </c>
      <c r="AS34" s="5">
        <v>0</v>
      </c>
      <c r="AU34" s="93"/>
      <c r="AV34" s="5">
        <v>8289.6</v>
      </c>
      <c r="AW34" s="5">
        <v>8289.6</v>
      </c>
      <c r="AX34" s="5">
        <v>8289.6</v>
      </c>
      <c r="AY34" s="5">
        <v>0</v>
      </c>
      <c r="AZ34" s="5">
        <v>0</v>
      </c>
      <c r="BA34" s="5">
        <v>0</v>
      </c>
      <c r="BB34" s="5">
        <v>0</v>
      </c>
      <c r="BC34" s="5">
        <v>0</v>
      </c>
      <c r="BD34" s="5">
        <v>0</v>
      </c>
      <c r="BE34" s="5">
        <v>0</v>
      </c>
      <c r="BF34" s="5">
        <v>0</v>
      </c>
      <c r="BG34" s="5">
        <v>0</v>
      </c>
      <c r="BH34" s="5">
        <v>0</v>
      </c>
      <c r="BI34" s="5">
        <v>0</v>
      </c>
      <c r="BJ34" s="5">
        <v>0</v>
      </c>
      <c r="BL34" s="93"/>
      <c r="BM34"/>
      <c r="BN34"/>
      <c r="BO34"/>
      <c r="BP34"/>
    </row>
    <row r="35" spans="1:68" s="5" customFormat="1" ht="15" x14ac:dyDescent="0.25">
      <c r="A35" s="1"/>
      <c r="F35" s="2"/>
      <c r="H35" s="7"/>
      <c r="J35" s="39"/>
      <c r="K35" s="36"/>
      <c r="L35" s="39"/>
      <c r="M35" s="14"/>
      <c r="N35" s="39"/>
      <c r="O35" s="39"/>
      <c r="P35" s="39"/>
      <c r="Q35" s="39"/>
      <c r="R35" s="39"/>
      <c r="S35" s="39"/>
      <c r="T35" s="39"/>
      <c r="U35" s="39"/>
      <c r="V35" s="39"/>
      <c r="W35" s="39"/>
      <c r="X35" s="39"/>
      <c r="Y35" s="39"/>
      <c r="Z35" s="39"/>
      <c r="AA35" s="39"/>
      <c r="AB35" s="39"/>
      <c r="AC35" s="20"/>
      <c r="AD35" s="16"/>
      <c r="AU35" s="93"/>
      <c r="BL35" s="93"/>
      <c r="BM35"/>
      <c r="BN35"/>
      <c r="BO35"/>
      <c r="BP35"/>
    </row>
    <row r="36" spans="1:68" s="5" customFormat="1" ht="15" hidden="1" x14ac:dyDescent="0.25">
      <c r="A36" s="1" t="s">
        <v>81</v>
      </c>
      <c r="F36" s="2"/>
      <c r="H36" s="7"/>
      <c r="J36" s="39">
        <v>0</v>
      </c>
      <c r="K36" s="36">
        <f>IF(J36=0,0,L36/J36)</f>
        <v>0</v>
      </c>
      <c r="L36" s="75">
        <v>0</v>
      </c>
      <c r="M36" s="74">
        <v>0</v>
      </c>
      <c r="N36" s="79">
        <f>IF($AE$13="price",AV36,AE36)</f>
        <v>0</v>
      </c>
      <c r="O36" s="110">
        <f t="shared" ref="O36:AB36" si="49">IF(Durationmths&gt;AE$20,IF($AE$13="price", AW36, AF36),"")</f>
        <v>0</v>
      </c>
      <c r="P36" s="110">
        <f t="shared" si="49"/>
        <v>0</v>
      </c>
      <c r="Q36" s="110" t="str">
        <f t="shared" si="49"/>
        <v/>
      </c>
      <c r="R36" s="110" t="str">
        <f t="shared" si="49"/>
        <v/>
      </c>
      <c r="S36" s="110" t="str">
        <f t="shared" si="49"/>
        <v/>
      </c>
      <c r="T36" s="110" t="str">
        <f t="shared" si="49"/>
        <v/>
      </c>
      <c r="U36" s="110" t="str">
        <f t="shared" si="49"/>
        <v/>
      </c>
      <c r="V36" s="110" t="str">
        <f t="shared" si="49"/>
        <v/>
      </c>
      <c r="W36" s="110" t="str">
        <f t="shared" si="49"/>
        <v/>
      </c>
      <c r="X36" s="110" t="str">
        <f t="shared" si="49"/>
        <v/>
      </c>
      <c r="Y36" s="110" t="str">
        <f t="shared" si="49"/>
        <v/>
      </c>
      <c r="Z36" s="110" t="str">
        <f t="shared" si="49"/>
        <v/>
      </c>
      <c r="AA36" s="110" t="str">
        <f t="shared" si="49"/>
        <v/>
      </c>
      <c r="AB36" s="110" t="str">
        <f t="shared" si="49"/>
        <v/>
      </c>
      <c r="AC36" s="20"/>
      <c r="AD36" s="16"/>
      <c r="AE36" s="5">
        <v>0</v>
      </c>
      <c r="AF36" s="5">
        <v>0</v>
      </c>
      <c r="AG36" s="5">
        <v>0</v>
      </c>
      <c r="AH36" s="5">
        <v>0</v>
      </c>
      <c r="AI36" s="5">
        <v>0</v>
      </c>
      <c r="AJ36" s="5">
        <v>0</v>
      </c>
      <c r="AK36" s="5">
        <v>0</v>
      </c>
      <c r="AL36" s="5">
        <v>0</v>
      </c>
      <c r="AM36" s="5">
        <v>0</v>
      </c>
      <c r="AN36" s="5">
        <v>0</v>
      </c>
      <c r="AO36" s="5">
        <v>0</v>
      </c>
      <c r="AP36" s="5">
        <v>0</v>
      </c>
      <c r="AQ36" s="5">
        <v>0</v>
      </c>
      <c r="AR36" s="5">
        <v>0</v>
      </c>
      <c r="AS36" s="5">
        <v>0</v>
      </c>
      <c r="AU36" s="93"/>
      <c r="AV36" s="5">
        <v>0</v>
      </c>
      <c r="AW36" s="5">
        <v>0</v>
      </c>
      <c r="AX36" s="5">
        <v>0</v>
      </c>
      <c r="AY36" s="5">
        <v>0</v>
      </c>
      <c r="AZ36" s="5">
        <v>0</v>
      </c>
      <c r="BA36" s="5">
        <v>0</v>
      </c>
      <c r="BB36" s="5">
        <v>0</v>
      </c>
      <c r="BC36" s="5">
        <v>0</v>
      </c>
      <c r="BD36" s="5">
        <v>0</v>
      </c>
      <c r="BE36" s="5">
        <v>0</v>
      </c>
      <c r="BF36" s="5">
        <v>0</v>
      </c>
      <c r="BG36" s="5">
        <v>0</v>
      </c>
      <c r="BH36" s="5">
        <v>0</v>
      </c>
      <c r="BI36" s="5">
        <v>0</v>
      </c>
      <c r="BJ36" s="5">
        <v>0</v>
      </c>
      <c r="BL36" s="93"/>
      <c r="BM36"/>
      <c r="BN36"/>
      <c r="BO36"/>
      <c r="BP36"/>
    </row>
    <row r="37" spans="1:68" s="5" customFormat="1" ht="15" x14ac:dyDescent="0.25">
      <c r="A37" s="1"/>
      <c r="F37" s="2"/>
      <c r="H37" s="7"/>
      <c r="J37" s="39"/>
      <c r="K37" s="36"/>
      <c r="L37" s="39"/>
      <c r="M37" s="14"/>
      <c r="N37" s="39"/>
      <c r="O37" s="39"/>
      <c r="P37" s="39"/>
      <c r="Q37" s="39"/>
      <c r="R37" s="39"/>
      <c r="S37" s="39"/>
      <c r="T37" s="39"/>
      <c r="U37" s="39"/>
      <c r="V37" s="39"/>
      <c r="W37" s="39"/>
      <c r="X37" s="39"/>
      <c r="Y37" s="39"/>
      <c r="Z37" s="39"/>
      <c r="AA37" s="39"/>
      <c r="AB37" s="39"/>
      <c r="AC37" s="20"/>
      <c r="AD37" s="16"/>
      <c r="AU37" s="93"/>
      <c r="BL37" s="93"/>
      <c r="BM37"/>
      <c r="BN37"/>
      <c r="BO37"/>
      <c r="BP37"/>
    </row>
    <row r="38" spans="1:68" ht="15" x14ac:dyDescent="0.25">
      <c r="A38" s="1" t="s">
        <v>47</v>
      </c>
      <c r="J38" s="39">
        <v>136233</v>
      </c>
      <c r="K38" s="36">
        <f>IF(J38=0,0,L38/J38)</f>
        <v>0.8</v>
      </c>
      <c r="L38" s="75">
        <v>108986.40000000001</v>
      </c>
      <c r="M38" s="74">
        <v>125334.36000000002</v>
      </c>
      <c r="N38" s="79">
        <f>IF($AE$13="price",AV38,AE38)</f>
        <v>45411</v>
      </c>
      <c r="O38" s="110">
        <f t="shared" ref="O38:AB38" si="50">IF(Durationmths&gt;AE$20,IF($AE$13="price", AW38, AF38),"")</f>
        <v>45411</v>
      </c>
      <c r="P38" s="110">
        <f t="shared" si="50"/>
        <v>45411</v>
      </c>
      <c r="Q38" s="110" t="str">
        <f t="shared" si="50"/>
        <v/>
      </c>
      <c r="R38" s="110" t="str">
        <f t="shared" si="50"/>
        <v/>
      </c>
      <c r="S38" s="110" t="str">
        <f t="shared" si="50"/>
        <v/>
      </c>
      <c r="T38" s="110" t="str">
        <f t="shared" si="50"/>
        <v/>
      </c>
      <c r="U38" s="110" t="str">
        <f t="shared" si="50"/>
        <v/>
      </c>
      <c r="V38" s="110" t="str">
        <f t="shared" si="50"/>
        <v/>
      </c>
      <c r="W38" s="110" t="str">
        <f t="shared" si="50"/>
        <v/>
      </c>
      <c r="X38" s="110" t="str">
        <f t="shared" si="50"/>
        <v/>
      </c>
      <c r="Y38" s="110" t="str">
        <f t="shared" si="50"/>
        <v/>
      </c>
      <c r="Z38" s="110" t="str">
        <f t="shared" si="50"/>
        <v/>
      </c>
      <c r="AA38" s="110" t="str">
        <f t="shared" si="50"/>
        <v/>
      </c>
      <c r="AB38" s="110" t="str">
        <f t="shared" si="50"/>
        <v/>
      </c>
      <c r="AC38" s="20"/>
      <c r="AD38" s="16"/>
      <c r="AE38" s="5">
        <v>45411</v>
      </c>
      <c r="AF38" s="5">
        <v>45411</v>
      </c>
      <c r="AG38" s="5">
        <v>45411</v>
      </c>
      <c r="AH38" s="5">
        <v>0</v>
      </c>
      <c r="AI38" s="5">
        <v>0</v>
      </c>
      <c r="AJ38" s="5">
        <v>0</v>
      </c>
      <c r="AK38" s="5">
        <v>0</v>
      </c>
      <c r="AL38" s="5">
        <v>0</v>
      </c>
      <c r="AM38" s="5">
        <v>0</v>
      </c>
      <c r="AN38" s="5">
        <v>0</v>
      </c>
      <c r="AO38" s="5">
        <v>0</v>
      </c>
      <c r="AP38" s="5">
        <v>0</v>
      </c>
      <c r="AQ38" s="5">
        <v>0</v>
      </c>
      <c r="AR38" s="5">
        <v>0</v>
      </c>
      <c r="AS38" s="5">
        <v>0</v>
      </c>
      <c r="AV38" s="5">
        <v>36328.800000000003</v>
      </c>
      <c r="AW38" s="5">
        <v>36328.800000000003</v>
      </c>
      <c r="AX38" s="5">
        <v>36328.800000000003</v>
      </c>
      <c r="AY38" s="5">
        <v>0</v>
      </c>
      <c r="AZ38" s="5">
        <v>0</v>
      </c>
      <c r="BA38" s="5">
        <v>0</v>
      </c>
      <c r="BB38" s="5">
        <v>0</v>
      </c>
      <c r="BC38" s="5">
        <v>0</v>
      </c>
      <c r="BD38" s="5">
        <v>0</v>
      </c>
      <c r="BE38" s="5">
        <v>0</v>
      </c>
      <c r="BF38" s="5">
        <v>0</v>
      </c>
      <c r="BG38" s="5">
        <v>0</v>
      </c>
      <c r="BH38" s="5">
        <v>0</v>
      </c>
      <c r="BI38" s="5">
        <v>0</v>
      </c>
      <c r="BJ38" s="5">
        <v>0</v>
      </c>
    </row>
    <row r="39" spans="1:68" ht="15" x14ac:dyDescent="0.25">
      <c r="A39" s="1"/>
      <c r="L39" s="75"/>
      <c r="M39" s="74"/>
      <c r="AC39" s="20"/>
      <c r="AD39" s="16"/>
    </row>
    <row r="40" spans="1:68" s="29" customFormat="1" ht="15" customHeight="1" x14ac:dyDescent="0.25">
      <c r="A40" s="4"/>
      <c r="B40" s="12"/>
      <c r="C40" s="12"/>
      <c r="D40" s="1"/>
      <c r="E40" s="1"/>
      <c r="F40" s="26"/>
      <c r="G40" s="1"/>
      <c r="H40" s="27"/>
      <c r="I40" s="1"/>
      <c r="J40" s="40"/>
      <c r="K40" s="37"/>
      <c r="L40" s="40"/>
      <c r="M40" s="19"/>
      <c r="N40" s="40"/>
      <c r="O40" s="40"/>
      <c r="P40" s="40"/>
      <c r="Q40" s="40"/>
      <c r="R40" s="40"/>
      <c r="S40" s="40"/>
      <c r="T40" s="40"/>
      <c r="U40" s="40"/>
      <c r="V40" s="40"/>
      <c r="W40" s="40"/>
      <c r="X40" s="40"/>
      <c r="Y40" s="40"/>
      <c r="Z40" s="40"/>
      <c r="AA40" s="40"/>
      <c r="AB40" s="40"/>
      <c r="AC40" s="1"/>
      <c r="AD40" s="28"/>
      <c r="AE40" s="1"/>
      <c r="AF40" s="1"/>
      <c r="AG40" s="1"/>
      <c r="AH40" s="1"/>
      <c r="AI40" s="1"/>
      <c r="AJ40" s="1"/>
      <c r="AK40" s="1"/>
      <c r="AL40" s="1"/>
      <c r="AM40" s="1"/>
      <c r="AN40" s="1"/>
      <c r="AO40" s="1"/>
      <c r="AP40" s="1"/>
      <c r="AQ40" s="1"/>
      <c r="AR40" s="1"/>
      <c r="AS40" s="1"/>
      <c r="AT40" s="1"/>
      <c r="AU40" s="97"/>
      <c r="AV40" s="1"/>
      <c r="AW40" s="1"/>
      <c r="AX40" s="1"/>
      <c r="AY40" s="1"/>
      <c r="AZ40" s="1"/>
      <c r="BA40" s="1"/>
      <c r="BB40" s="1"/>
      <c r="BC40" s="1"/>
      <c r="BD40" s="1"/>
      <c r="BE40" s="1"/>
      <c r="BF40" s="1"/>
      <c r="BG40" s="1"/>
      <c r="BH40" s="1"/>
      <c r="BI40" s="1"/>
      <c r="BJ40" s="1"/>
      <c r="BK40" s="1"/>
      <c r="BL40" s="97"/>
    </row>
    <row r="41" spans="1:68" ht="15" hidden="1" x14ac:dyDescent="0.25">
      <c r="A41" s="1" t="s">
        <v>87</v>
      </c>
      <c r="L41" s="75">
        <v>0</v>
      </c>
      <c r="M41" s="74">
        <v>0</v>
      </c>
      <c r="N41" s="79" t="str">
        <f>IF($AE$13="price", AV41, "")</f>
        <v/>
      </c>
      <c r="O41" s="110" t="str">
        <f t="shared" ref="O41:AB41" si="51">IF(Durationmths&gt;AE$20,IF($AE$13="price", AW41, ""),"")</f>
        <v/>
      </c>
      <c r="P41" s="110" t="str">
        <f t="shared" si="51"/>
        <v/>
      </c>
      <c r="Q41" s="110" t="str">
        <f t="shared" si="51"/>
        <v/>
      </c>
      <c r="R41" s="110" t="str">
        <f t="shared" si="51"/>
        <v/>
      </c>
      <c r="S41" s="110" t="str">
        <f t="shared" si="51"/>
        <v/>
      </c>
      <c r="T41" s="110" t="str">
        <f t="shared" si="51"/>
        <v/>
      </c>
      <c r="U41" s="110" t="str">
        <f t="shared" si="51"/>
        <v/>
      </c>
      <c r="V41" s="110" t="str">
        <f t="shared" si="51"/>
        <v/>
      </c>
      <c r="W41" s="110" t="str">
        <f t="shared" si="51"/>
        <v/>
      </c>
      <c r="X41" s="110" t="str">
        <f t="shared" si="51"/>
        <v/>
      </c>
      <c r="Y41" s="110" t="str">
        <f t="shared" si="51"/>
        <v/>
      </c>
      <c r="Z41" s="110" t="str">
        <f t="shared" si="51"/>
        <v/>
      </c>
      <c r="AA41" s="110" t="str">
        <f t="shared" si="51"/>
        <v/>
      </c>
      <c r="AB41" s="110" t="str">
        <f t="shared" si="51"/>
        <v/>
      </c>
      <c r="AC41" s="20"/>
      <c r="AD41" s="16"/>
      <c r="AV41" s="5">
        <v>0</v>
      </c>
      <c r="AW41" s="5">
        <v>0</v>
      </c>
      <c r="AX41" s="5">
        <v>0</v>
      </c>
      <c r="AY41" s="5">
        <v>0</v>
      </c>
      <c r="AZ41" s="5">
        <v>0</v>
      </c>
      <c r="BA41" s="5">
        <v>0</v>
      </c>
      <c r="BB41" s="5">
        <v>0</v>
      </c>
      <c r="BC41" s="5">
        <v>0</v>
      </c>
      <c r="BD41" s="5">
        <v>0</v>
      </c>
      <c r="BE41" s="5">
        <v>0</v>
      </c>
      <c r="BF41" s="5">
        <v>0</v>
      </c>
      <c r="BG41" s="5">
        <v>0</v>
      </c>
      <c r="BH41" s="5">
        <v>0</v>
      </c>
      <c r="BI41" s="5">
        <v>0</v>
      </c>
      <c r="BJ41" s="5">
        <v>0</v>
      </c>
    </row>
    <row r="42" spans="1:68" s="4" customFormat="1" ht="12.75" customHeight="1" x14ac:dyDescent="0.25">
      <c r="A42" s="1"/>
      <c r="B42" s="12"/>
      <c r="C42" s="5"/>
      <c r="D42" s="5"/>
      <c r="E42" s="5"/>
      <c r="F42" s="2"/>
      <c r="G42" s="5"/>
      <c r="H42" s="7"/>
      <c r="I42" s="5"/>
      <c r="J42" s="39"/>
      <c r="K42" s="36"/>
      <c r="L42" s="79"/>
      <c r="M42" s="74"/>
      <c r="N42" s="39"/>
      <c r="O42" s="39"/>
      <c r="P42" s="39"/>
      <c r="Q42" s="39"/>
      <c r="R42" s="39"/>
      <c r="S42" s="39"/>
      <c r="T42" s="39"/>
      <c r="U42" s="39"/>
      <c r="V42" s="39"/>
      <c r="W42" s="39"/>
      <c r="X42" s="39"/>
      <c r="Y42" s="39"/>
      <c r="Z42" s="39"/>
      <c r="AA42" s="39"/>
      <c r="AB42" s="39"/>
      <c r="AC42" s="14"/>
      <c r="AD42" s="16"/>
      <c r="AE42" s="14"/>
      <c r="AF42" s="14"/>
      <c r="AG42" s="14"/>
      <c r="AH42" s="14"/>
      <c r="AI42" s="14"/>
      <c r="AJ42" s="14"/>
      <c r="AK42" s="14"/>
      <c r="AL42" s="14"/>
      <c r="AM42" s="14"/>
      <c r="AN42" s="14"/>
      <c r="AO42" s="14"/>
      <c r="AP42" s="14"/>
      <c r="AQ42" s="14"/>
      <c r="AR42" s="14"/>
      <c r="AS42" s="14"/>
      <c r="AT42" s="5"/>
      <c r="AU42" s="95"/>
      <c r="AV42" s="14"/>
      <c r="AW42" s="14"/>
      <c r="AX42" s="14"/>
      <c r="AY42" s="14"/>
      <c r="AZ42" s="14"/>
      <c r="BA42" s="14"/>
      <c r="BB42" s="14"/>
      <c r="BC42" s="14"/>
      <c r="BD42" s="14"/>
      <c r="BE42" s="14"/>
      <c r="BF42" s="14"/>
      <c r="BG42" s="14"/>
      <c r="BH42" s="14"/>
      <c r="BI42" s="14"/>
      <c r="BJ42" s="14"/>
      <c r="BK42" s="5"/>
      <c r="BL42" s="95"/>
    </row>
    <row r="43" spans="1:68" s="4" customFormat="1" ht="12.75" customHeight="1" x14ac:dyDescent="0.25">
      <c r="A43" s="1"/>
      <c r="B43" s="12"/>
      <c r="C43" s="5"/>
      <c r="D43" s="5"/>
      <c r="E43" s="5"/>
      <c r="F43" s="2"/>
      <c r="G43" s="5"/>
      <c r="H43" s="7"/>
      <c r="I43" s="5"/>
      <c r="J43" s="39"/>
      <c r="K43" s="36"/>
      <c r="L43" s="79"/>
      <c r="M43" s="74"/>
      <c r="N43" s="39"/>
      <c r="O43" s="39"/>
      <c r="P43" s="39"/>
      <c r="Q43" s="39"/>
      <c r="R43" s="39"/>
      <c r="S43" s="39"/>
      <c r="T43" s="39"/>
      <c r="U43" s="39"/>
      <c r="V43" s="39"/>
      <c r="W43" s="39"/>
      <c r="X43" s="39"/>
      <c r="Y43" s="39"/>
      <c r="Z43" s="39"/>
      <c r="AA43" s="39"/>
      <c r="AB43" s="39"/>
      <c r="AC43" s="14"/>
      <c r="AD43" s="16"/>
      <c r="AE43" s="14"/>
      <c r="AF43" s="14"/>
      <c r="AG43" s="14"/>
      <c r="AH43" s="14"/>
      <c r="AI43" s="14"/>
      <c r="AJ43" s="14"/>
      <c r="AK43" s="14"/>
      <c r="AL43" s="14"/>
      <c r="AM43" s="14"/>
      <c r="AN43" s="14"/>
      <c r="AO43" s="14"/>
      <c r="AP43" s="14"/>
      <c r="AQ43" s="14"/>
      <c r="AR43" s="14"/>
      <c r="AS43" s="14"/>
      <c r="AT43" s="5"/>
      <c r="AU43" s="95"/>
      <c r="AV43" s="14"/>
      <c r="AW43" s="14"/>
      <c r="AX43" s="14"/>
      <c r="AY43" s="14"/>
      <c r="AZ43" s="14"/>
      <c r="BA43" s="14"/>
      <c r="BB43" s="14"/>
      <c r="BC43" s="14"/>
      <c r="BD43" s="14"/>
      <c r="BE43" s="14"/>
      <c r="BF43" s="14"/>
      <c r="BG43" s="14"/>
      <c r="BH43" s="14"/>
      <c r="BI43" s="14"/>
      <c r="BJ43" s="14"/>
      <c r="BK43" s="5"/>
      <c r="BL43" s="95"/>
    </row>
    <row r="44" spans="1:68" s="29" customFormat="1" ht="12.75" customHeight="1" x14ac:dyDescent="0.25">
      <c r="A44" s="1"/>
      <c r="B44" s="25"/>
      <c r="C44" s="1"/>
      <c r="D44" s="1"/>
      <c r="E44" s="1"/>
      <c r="F44" s="26"/>
      <c r="G44" s="1"/>
      <c r="H44" s="27"/>
      <c r="I44" s="1"/>
      <c r="J44" s="40"/>
      <c r="K44" s="37"/>
      <c r="L44" s="40"/>
      <c r="M44" s="19"/>
      <c r="N44" s="40"/>
      <c r="O44" s="40"/>
      <c r="P44" s="40"/>
      <c r="Q44" s="40"/>
      <c r="R44" s="40"/>
      <c r="S44" s="40"/>
      <c r="T44" s="40"/>
      <c r="U44" s="40"/>
      <c r="V44" s="40"/>
      <c r="W44" s="40"/>
      <c r="X44" s="40"/>
      <c r="Y44" s="40"/>
      <c r="Z44" s="40"/>
      <c r="AA44" s="40"/>
      <c r="AB44" s="40"/>
      <c r="AC44" s="19"/>
      <c r="AD44" s="16"/>
      <c r="AE44" s="19"/>
      <c r="AF44" s="19"/>
      <c r="AG44" s="19"/>
      <c r="AH44" s="19"/>
      <c r="AI44" s="19"/>
      <c r="AJ44" s="19"/>
      <c r="AK44" s="19"/>
      <c r="AL44" s="19"/>
      <c r="AM44" s="19"/>
      <c r="AN44" s="19"/>
      <c r="AO44" s="19"/>
      <c r="AP44" s="19"/>
      <c r="AQ44" s="19"/>
      <c r="AR44" s="19"/>
      <c r="AS44" s="19"/>
      <c r="AT44" s="1"/>
      <c r="AU44" s="97"/>
      <c r="AV44" s="19"/>
      <c r="AW44" s="19"/>
      <c r="AX44" s="19"/>
      <c r="AY44" s="19"/>
      <c r="AZ44" s="19"/>
      <c r="BA44" s="19"/>
      <c r="BB44" s="19"/>
      <c r="BC44" s="19"/>
      <c r="BD44" s="19"/>
      <c r="BE44" s="19"/>
      <c r="BF44" s="19"/>
      <c r="BG44" s="19"/>
      <c r="BH44" s="19"/>
      <c r="BI44" s="19"/>
      <c r="BJ44" s="19"/>
      <c r="BK44" s="1"/>
      <c r="BL44" s="97"/>
    </row>
    <row r="45" spans="1:68" s="65" customFormat="1" ht="17.25" customHeight="1" thickBot="1" x14ac:dyDescent="0.3">
      <c r="A45" s="57" t="s">
        <v>111</v>
      </c>
      <c r="B45" s="58"/>
      <c r="C45" s="57"/>
      <c r="D45" s="57"/>
      <c r="E45" s="57"/>
      <c r="F45" s="59"/>
      <c r="G45" s="57"/>
      <c r="H45" s="60"/>
      <c r="I45" s="57"/>
      <c r="J45" s="61">
        <f>IF($B$15&gt;0.01,SUBTOTAL(109,J25,J32,J34,J36,J38),0)</f>
        <v>357180.78</v>
      </c>
      <c r="K45" s="62"/>
      <c r="L45" s="76">
        <f>IF($B$15&gt;0.01,SUBTOTAL(109,L25,L32,L34,L36,L38,L41),0)</f>
        <v>285744.62</v>
      </c>
      <c r="M45" s="63">
        <f>IF($B$15&gt;0.01,SUBTOTAL(109,M25,M32,M34,M36,M38,M41),0)</f>
        <v>328606.31000000006</v>
      </c>
      <c r="N45" s="61">
        <f>IF($B$15&gt;0.01,SUBTOTAL(109,N25,N32,N34,N36,N38,N41),0)</f>
        <v>123701.58</v>
      </c>
      <c r="O45" s="61">
        <f t="shared" ref="O45:AB45" si="52">IF(Durationmths&gt;AE$20,SUBTOTAL(109,O25,O32,O34,O36,O38,O41),"")</f>
        <v>116046.6</v>
      </c>
      <c r="P45" s="61">
        <f t="shared" si="52"/>
        <v>117432.6</v>
      </c>
      <c r="Q45" s="61" t="str">
        <f t="shared" si="52"/>
        <v/>
      </c>
      <c r="R45" s="61" t="str">
        <f t="shared" si="52"/>
        <v/>
      </c>
      <c r="S45" s="61" t="str">
        <f t="shared" si="52"/>
        <v/>
      </c>
      <c r="T45" s="61" t="str">
        <f t="shared" si="52"/>
        <v/>
      </c>
      <c r="U45" s="61" t="str">
        <f t="shared" si="52"/>
        <v/>
      </c>
      <c r="V45" s="61" t="str">
        <f t="shared" si="52"/>
        <v/>
      </c>
      <c r="W45" s="61" t="str">
        <f t="shared" si="52"/>
        <v/>
      </c>
      <c r="X45" s="61" t="str">
        <f t="shared" si="52"/>
        <v/>
      </c>
      <c r="Y45" s="61" t="str">
        <f t="shared" si="52"/>
        <v/>
      </c>
      <c r="Z45" s="61" t="str">
        <f t="shared" si="52"/>
        <v/>
      </c>
      <c r="AA45" s="61" t="str">
        <f t="shared" si="52"/>
        <v/>
      </c>
      <c r="AB45" s="61" t="str">
        <f t="shared" si="52"/>
        <v/>
      </c>
      <c r="AC45" s="63"/>
      <c r="AD45" s="64"/>
      <c r="AE45" s="63"/>
      <c r="AF45" s="63"/>
      <c r="AG45" s="63"/>
      <c r="AH45" s="63"/>
      <c r="AI45" s="63"/>
      <c r="AJ45" s="63"/>
      <c r="AK45" s="63"/>
      <c r="AL45" s="63"/>
      <c r="AM45" s="63"/>
      <c r="AN45" s="63"/>
      <c r="AO45" s="63"/>
      <c r="AP45" s="63"/>
      <c r="AQ45" s="63"/>
      <c r="AR45" s="63"/>
      <c r="AS45" s="63"/>
      <c r="AT45" s="57"/>
      <c r="AU45" s="97"/>
      <c r="AV45" s="63"/>
      <c r="AW45" s="63"/>
      <c r="AX45" s="63"/>
      <c r="AY45" s="63"/>
      <c r="AZ45" s="63"/>
      <c r="BA45" s="63"/>
      <c r="BB45" s="63"/>
      <c r="BC45" s="63"/>
      <c r="BD45" s="63"/>
      <c r="BE45" s="63"/>
      <c r="BF45" s="63"/>
      <c r="BG45" s="63"/>
      <c r="BH45" s="63"/>
      <c r="BI45" s="63"/>
      <c r="BJ45" s="63"/>
      <c r="BK45" s="57"/>
      <c r="BL45" s="97"/>
    </row>
    <row r="46" spans="1:68" s="29" customFormat="1" ht="12.75" customHeight="1" thickTop="1" x14ac:dyDescent="0.25">
      <c r="A46" s="1"/>
      <c r="B46" s="25"/>
      <c r="C46" s="1"/>
      <c r="D46" s="1"/>
      <c r="E46" s="1"/>
      <c r="F46" s="26"/>
      <c r="G46" s="1"/>
      <c r="H46" s="27"/>
      <c r="I46" s="1"/>
      <c r="J46" s="40"/>
      <c r="K46" s="37"/>
      <c r="L46" s="40"/>
      <c r="M46" s="19"/>
      <c r="N46" s="40"/>
      <c r="O46" s="40"/>
      <c r="P46" s="40"/>
      <c r="Q46" s="40"/>
      <c r="R46" s="40"/>
      <c r="S46" s="40"/>
      <c r="T46" s="40"/>
      <c r="U46" s="40"/>
      <c r="V46" s="40"/>
      <c r="W46" s="40"/>
      <c r="X46" s="40"/>
      <c r="Y46" s="40"/>
      <c r="Z46" s="40"/>
      <c r="AA46" s="40"/>
      <c r="AB46" s="40"/>
      <c r="AC46" s="19"/>
      <c r="AD46" s="16"/>
      <c r="AE46" s="19"/>
      <c r="AF46" s="19"/>
      <c r="AG46" s="19"/>
      <c r="AH46" s="19"/>
      <c r="AI46" s="19"/>
      <c r="AJ46" s="19"/>
      <c r="AK46" s="19"/>
      <c r="AL46" s="19"/>
      <c r="AM46" s="19"/>
      <c r="AN46" s="19"/>
      <c r="AO46" s="19"/>
      <c r="AP46" s="19"/>
      <c r="AQ46" s="19"/>
      <c r="AR46" s="19"/>
      <c r="AS46" s="19"/>
      <c r="AT46" s="1"/>
      <c r="AU46" s="97"/>
      <c r="AV46" s="19"/>
      <c r="AW46" s="19"/>
      <c r="AX46" s="19"/>
      <c r="AY46" s="19"/>
      <c r="AZ46" s="19"/>
      <c r="BA46" s="19"/>
      <c r="BB46" s="19"/>
      <c r="BC46" s="19"/>
      <c r="BD46" s="19"/>
      <c r="BE46" s="19"/>
      <c r="BF46" s="19"/>
      <c r="BG46" s="19"/>
      <c r="BH46" s="19"/>
      <c r="BI46" s="19"/>
      <c r="BJ46" s="19"/>
      <c r="BK46" s="1"/>
      <c r="BL46" s="97"/>
    </row>
    <row r="47" spans="1:68" s="29" customFormat="1" ht="12.75" customHeight="1" x14ac:dyDescent="0.25">
      <c r="A47" s="1" t="s">
        <v>48</v>
      </c>
      <c r="B47" s="25"/>
      <c r="C47" s="1"/>
      <c r="D47" s="1"/>
      <c r="E47" s="1"/>
      <c r="F47" s="26"/>
      <c r="G47" s="1"/>
      <c r="H47" s="27"/>
      <c r="I47" s="1"/>
      <c r="J47" s="40"/>
      <c r="K47" s="37"/>
      <c r="L47" s="40"/>
      <c r="M47" s="19"/>
      <c r="N47" s="40"/>
      <c r="O47" s="5"/>
      <c r="P47" s="5"/>
      <c r="Q47" s="5"/>
      <c r="R47" s="5"/>
      <c r="S47" s="5"/>
      <c r="T47" s="5"/>
      <c r="U47" s="5"/>
      <c r="V47" s="5"/>
      <c r="W47" s="5"/>
      <c r="X47" s="5"/>
      <c r="Y47" s="5"/>
      <c r="Z47" s="5"/>
      <c r="AA47" s="5"/>
      <c r="AB47" s="5"/>
      <c r="AC47" s="5"/>
      <c r="AD47" s="16"/>
      <c r="AE47" s="19"/>
      <c r="AF47" s="19"/>
      <c r="AG47" s="19"/>
      <c r="AH47" s="19"/>
      <c r="AI47" s="19"/>
      <c r="AJ47" s="19"/>
      <c r="AK47" s="19"/>
      <c r="AL47" s="19"/>
      <c r="AM47" s="19"/>
      <c r="AN47" s="19"/>
      <c r="AO47" s="19"/>
      <c r="AP47" s="19"/>
      <c r="AQ47" s="19"/>
      <c r="AR47" s="19"/>
      <c r="AS47" s="19"/>
      <c r="AT47" s="1"/>
      <c r="AU47" s="97"/>
      <c r="AV47" s="19"/>
      <c r="AW47" s="19"/>
      <c r="AX47" s="19"/>
      <c r="AY47" s="19"/>
      <c r="AZ47" s="19"/>
      <c r="BA47" s="19"/>
      <c r="BB47" s="19"/>
      <c r="BC47" s="19"/>
      <c r="BD47" s="19"/>
      <c r="BE47" s="19"/>
      <c r="BF47" s="19"/>
      <c r="BG47" s="19"/>
      <c r="BH47" s="19"/>
      <c r="BI47" s="19"/>
      <c r="BJ47" s="19"/>
      <c r="BK47" s="1"/>
      <c r="BL47" s="97"/>
    </row>
    <row r="48" spans="1:68" s="4" customFormat="1" ht="12.75" customHeight="1" x14ac:dyDescent="0.2">
      <c r="A48" s="5"/>
      <c r="B48" s="2" t="s">
        <v>264</v>
      </c>
      <c r="C48" s="5" t="s">
        <v>265</v>
      </c>
      <c r="D48" s="5"/>
      <c r="E48" s="5"/>
      <c r="F48" s="2"/>
      <c r="G48" s="5"/>
      <c r="H48" s="7"/>
      <c r="I48" s="5"/>
      <c r="J48" s="39">
        <v>0</v>
      </c>
      <c r="K48" s="36"/>
      <c r="L48" s="39">
        <v>0</v>
      </c>
      <c r="M48" s="14">
        <v>0</v>
      </c>
      <c r="N48" s="39"/>
      <c r="O48" s="39"/>
      <c r="P48" s="39"/>
      <c r="Q48" s="39"/>
      <c r="R48" s="39"/>
      <c r="S48" s="39"/>
      <c r="T48" s="39"/>
      <c r="U48" s="39"/>
      <c r="V48" s="39"/>
      <c r="W48" s="39"/>
      <c r="X48" s="39"/>
      <c r="Y48" s="39"/>
      <c r="Z48" s="39"/>
      <c r="AA48" s="39"/>
      <c r="AB48" s="39"/>
      <c r="AC48" s="14"/>
      <c r="AD48" s="16"/>
      <c r="AE48" s="14"/>
      <c r="AF48" s="14"/>
      <c r="AG48" s="14"/>
      <c r="AH48" s="14"/>
      <c r="AI48" s="14"/>
      <c r="AJ48" s="14"/>
      <c r="AK48" s="14"/>
      <c r="AL48" s="14"/>
      <c r="AM48" s="14"/>
      <c r="AN48" s="14"/>
      <c r="AO48" s="14"/>
      <c r="AP48" s="14"/>
      <c r="AQ48" s="14"/>
      <c r="AR48" s="14"/>
      <c r="AS48" s="14"/>
      <c r="AT48" s="5"/>
      <c r="AU48" s="95"/>
      <c r="AV48" s="14"/>
      <c r="AW48" s="14"/>
      <c r="AX48" s="14"/>
      <c r="AY48" s="14"/>
      <c r="AZ48" s="14"/>
      <c r="BA48" s="14"/>
      <c r="BB48" s="14"/>
      <c r="BC48" s="14"/>
      <c r="BD48" s="14"/>
      <c r="BE48" s="14"/>
      <c r="BF48" s="14"/>
      <c r="BG48" s="14"/>
      <c r="BH48" s="14"/>
      <c r="BI48" s="14"/>
      <c r="BJ48" s="14"/>
      <c r="BK48" s="5"/>
      <c r="BL48" s="95"/>
    </row>
    <row r="49" spans="1:64" s="29" customFormat="1" ht="12.75" customHeight="1" x14ac:dyDescent="0.25">
      <c r="A49" s="1" t="s">
        <v>54</v>
      </c>
      <c r="B49" s="25"/>
      <c r="C49" s="1"/>
      <c r="D49" s="1"/>
      <c r="E49" s="1"/>
      <c r="F49" s="26"/>
      <c r="G49" s="1"/>
      <c r="H49" s="27"/>
      <c r="I49" s="1"/>
      <c r="J49" s="40">
        <f>SUM(J48:J48)</f>
        <v>0</v>
      </c>
      <c r="K49" s="36"/>
      <c r="L49" s="40">
        <f>SUM(L48:L48)</f>
        <v>0</v>
      </c>
      <c r="M49" s="19">
        <f>SUM(M48:M48)</f>
        <v>0</v>
      </c>
      <c r="N49" s="40"/>
      <c r="O49" s="40"/>
      <c r="P49" s="40"/>
      <c r="Q49" s="40"/>
      <c r="R49" s="40"/>
      <c r="S49" s="40"/>
      <c r="T49" s="40"/>
      <c r="U49" s="40"/>
      <c r="V49" s="40"/>
      <c r="W49" s="40"/>
      <c r="X49" s="40"/>
      <c r="Y49" s="40"/>
      <c r="Z49" s="40"/>
      <c r="AA49" s="40"/>
      <c r="AB49" s="40"/>
      <c r="AC49" s="19"/>
      <c r="AD49" s="16"/>
      <c r="AE49" s="19"/>
      <c r="AF49" s="19"/>
      <c r="AG49" s="19"/>
      <c r="AH49" s="19"/>
      <c r="AI49" s="19"/>
      <c r="AJ49" s="19"/>
      <c r="AK49" s="19"/>
      <c r="AL49" s="19"/>
      <c r="AM49" s="19"/>
      <c r="AN49" s="19"/>
      <c r="AO49" s="19"/>
      <c r="AP49" s="19"/>
      <c r="AQ49" s="19"/>
      <c r="AR49" s="19"/>
      <c r="AS49" s="19"/>
      <c r="AT49" s="1"/>
      <c r="AU49" s="97"/>
      <c r="AV49" s="19"/>
      <c r="AW49" s="19"/>
      <c r="AX49" s="19"/>
      <c r="AY49" s="19"/>
      <c r="AZ49" s="19"/>
      <c r="BA49" s="19"/>
      <c r="BB49" s="19"/>
      <c r="BC49" s="19"/>
      <c r="BD49" s="19"/>
      <c r="BE49" s="19"/>
      <c r="BF49" s="19"/>
      <c r="BG49" s="19"/>
      <c r="BH49" s="19"/>
      <c r="BI49" s="19"/>
      <c r="BJ49" s="19"/>
      <c r="BK49" s="1"/>
      <c r="BL49" s="97"/>
    </row>
    <row r="50" spans="1:64" x14ac:dyDescent="0.2">
      <c r="M50" s="74"/>
    </row>
    <row r="51" spans="1:64" ht="15" x14ac:dyDescent="0.25">
      <c r="A51" s="1" t="s">
        <v>83</v>
      </c>
      <c r="J51" s="40">
        <f>J45+J49</f>
        <v>357180.78</v>
      </c>
      <c r="L51" s="40">
        <f>L45+L49</f>
        <v>285744.62</v>
      </c>
      <c r="M51" s="19">
        <f>M45+M49</f>
        <v>328606.31000000006</v>
      </c>
    </row>
    <row r="52" spans="1:64" ht="15" x14ac:dyDescent="0.25">
      <c r="A52" s="1"/>
      <c r="J52" s="40"/>
      <c r="L52" s="40"/>
      <c r="M52" s="19"/>
    </row>
    <row r="53" spans="1:64" ht="15" x14ac:dyDescent="0.25">
      <c r="A53" s="1" t="str">
        <f>IF(OR(A55="ESRC",A55="MRC",A55="AHRC",A55="BBSRC",A55="EPSRC",A55="STFC",A55="NERC"),"Funder Notes","")</f>
        <v>Funder Notes</v>
      </c>
      <c r="J53" s="40"/>
      <c r="L53" s="40"/>
      <c r="M53" s="19"/>
    </row>
    <row r="54" spans="1:64" ht="84.95" customHeight="1" x14ac:dyDescent="0.2">
      <c r="A54" s="126" t="s">
        <v>266</v>
      </c>
      <c r="B54" s="126"/>
      <c r="C54" s="126"/>
    </row>
    <row r="55" spans="1:64" hidden="1" x14ac:dyDescent="0.2">
      <c r="A55" s="5" t="s">
        <v>243</v>
      </c>
    </row>
  </sheetData>
  <sheetProtection autoFilter="0"/>
  <mergeCells count="1">
    <mergeCell ref="A54:C54"/>
  </mergeCells>
  <conditionalFormatting sqref="M51:M53 M48:M49 M34 M36 M38:M39 M41 M45 M23:M25 M28:M32">
    <cfRule type="expression" dxfId="27" priority="2">
      <formula>CurrSel&lt;&gt;"GBP"</formula>
    </cfRule>
  </conditionalFormatting>
  <conditionalFormatting sqref="M23:M25">
    <cfRule type="expression" dxfId="26" priority="5">
      <formula>CurrSel="EUR"</formula>
    </cfRule>
    <cfRule type="expression" dxfId="25" priority="6">
      <formula>CurrSel="USD"</formula>
    </cfRule>
    <cfRule type="expression" dxfId="24" priority="7">
      <formula>OR(CurrSel&lt;&gt;"EUR",CurrSel&lt;&gt; "USD")</formula>
    </cfRule>
  </conditionalFormatting>
  <conditionalFormatting sqref="M41">
    <cfRule type="expression" dxfId="23" priority="8">
      <formula>CurrSel="EUR"</formula>
    </cfRule>
    <cfRule type="expression" dxfId="22" priority="9">
      <formula>CurrSel="USD"</formula>
    </cfRule>
    <cfRule type="expression" dxfId="21" priority="10">
      <formula>OR(#REF!&lt;&gt;"EUR",#REF!&lt;&gt; "USD")</formula>
    </cfRule>
  </conditionalFormatting>
  <conditionalFormatting sqref="M45">
    <cfRule type="expression" dxfId="20" priority="2148">
      <formula>CurrSel="EUR"</formula>
    </cfRule>
    <cfRule type="expression" dxfId="19" priority="2149">
      <formula>CurrSel="USD"</formula>
    </cfRule>
    <cfRule type="expression" dxfId="18" priority="2150">
      <formula>OR(#REF!&lt;&gt;"EUR",#REF!&lt;&gt; "USD")</formula>
    </cfRule>
  </conditionalFormatting>
  <conditionalFormatting sqref="M28:M32">
    <cfRule type="expression" dxfId="17" priority="2151">
      <formula>CurrSel="EUR"</formula>
    </cfRule>
    <cfRule type="expression" dxfId="16" priority="2152">
      <formula>CurrSel="USD"</formula>
    </cfRule>
    <cfRule type="expression" dxfId="15" priority="2153">
      <formula>OR(A18&lt;&gt;"EUR",#REF!&lt;&gt; "USD")</formula>
    </cfRule>
  </conditionalFormatting>
  <conditionalFormatting sqref="M34">
    <cfRule type="expression" dxfId="14" priority="2154">
      <formula>CurrSel="EUR"</formula>
    </cfRule>
    <cfRule type="expression" dxfId="13" priority="2155">
      <formula>CurrSel="USD"</formula>
    </cfRule>
    <cfRule type="expression" dxfId="12" priority="2156">
      <formula>OR(A26&lt;&gt;"EUR",#REF!&lt;&gt; "USD")</formula>
    </cfRule>
  </conditionalFormatting>
  <conditionalFormatting sqref="M36">
    <cfRule type="expression" dxfId="11" priority="2157">
      <formula>CurrSel="EUR"</formula>
    </cfRule>
    <cfRule type="expression" dxfId="10" priority="2158">
      <formula>CurrSel="USD"</formula>
    </cfRule>
    <cfRule type="expression" dxfId="9" priority="2159">
      <formula>OR(A31&lt;&gt;"EUR",#REF!&lt;&gt; "USD")</formula>
    </cfRule>
  </conditionalFormatting>
  <conditionalFormatting sqref="M53">
    <cfRule type="expression" dxfId="8" priority="2160">
      <formula>CurrSel="EUR"</formula>
    </cfRule>
    <cfRule type="expression" dxfId="7" priority="2161">
      <formula>CurrSel="USD"</formula>
    </cfRule>
    <cfRule type="expression" dxfId="6" priority="2162">
      <formula>OR(A43&lt;&gt;"EUR",#REF!&lt;&gt; "USD")</formula>
    </cfRule>
  </conditionalFormatting>
  <conditionalFormatting sqref="M38:M39">
    <cfRule type="expression" dxfId="5" priority="2172">
      <formula>CurrSel="EUR"</formula>
    </cfRule>
    <cfRule type="expression" dxfId="4" priority="2173">
      <formula>CurrSel="USD"</formula>
    </cfRule>
    <cfRule type="expression" dxfId="3" priority="2174">
      <formula>OR(#REF!&lt;&gt;"EUR",#REF!&lt;&gt; "USD")</formula>
    </cfRule>
  </conditionalFormatting>
  <conditionalFormatting sqref="M48:M52">
    <cfRule type="expression" dxfId="2" priority="2175">
      <formula>CurrSel="EUR"</formula>
    </cfRule>
    <cfRule type="expression" dxfId="1" priority="2176">
      <formula>CurrSel="USD"</formula>
    </cfRule>
    <cfRule type="expression" dxfId="0" priority="2177">
      <formula>OR(#REF!&lt;&gt;"EUR",#REF!&lt;&gt; "USD")</formula>
    </cfRule>
  </conditionalFormatting>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
  <sheetViews>
    <sheetView topLeftCell="A2" workbookViewId="0"/>
  </sheetViews>
  <sheetFormatPr defaultRowHeight="14.25" x14ac:dyDescent="0.2"/>
  <cols>
    <col min="1" max="1" width="13.125" customWidth="1"/>
    <col min="2" max="2" width="20.625" customWidth="1"/>
    <col min="3" max="3" width="90.625" customWidth="1"/>
    <col min="4" max="4" width="15.625" style="121" customWidth="1"/>
    <col min="7" max="7" width="17.875" customWidth="1"/>
  </cols>
  <sheetData>
    <row r="1" spans="1:84" ht="15" hidden="1" thickBot="1" x14ac:dyDescent="0.25">
      <c r="A1" s="5" t="s">
        <v>244</v>
      </c>
      <c r="B1" s="5" t="s">
        <v>245</v>
      </c>
      <c r="C1" s="5" t="s">
        <v>246</v>
      </c>
      <c r="D1" s="5" t="s">
        <v>247</v>
      </c>
      <c r="E1" s="5" t="s">
        <v>248</v>
      </c>
      <c r="F1" s="5" t="s">
        <v>249</v>
      </c>
      <c r="G1" s="2" t="s">
        <v>250</v>
      </c>
      <c r="H1" s="39" t="s">
        <v>251</v>
      </c>
      <c r="I1" s="7">
        <v>43115</v>
      </c>
      <c r="J1" s="6">
        <v>36</v>
      </c>
      <c r="K1" s="5">
        <v>44210</v>
      </c>
      <c r="L1" s="5"/>
      <c r="M1" s="7" t="s">
        <v>252</v>
      </c>
      <c r="N1" s="5">
        <v>1.1499999999999999</v>
      </c>
      <c r="O1" s="7"/>
      <c r="P1" s="5"/>
      <c r="Q1" s="39">
        <v>42801.66562511574</v>
      </c>
      <c r="R1" s="113"/>
      <c r="S1" s="36" t="s">
        <v>246</v>
      </c>
      <c r="T1" s="39" t="s">
        <v>247</v>
      </c>
      <c r="U1" s="39" t="s">
        <v>243</v>
      </c>
      <c r="V1" s="39"/>
      <c r="W1" s="39"/>
      <c r="X1" s="39"/>
      <c r="Y1" s="39"/>
      <c r="Z1" s="39"/>
      <c r="AA1" s="39"/>
      <c r="AB1" s="39"/>
      <c r="AC1" s="39"/>
      <c r="AD1" s="39"/>
      <c r="AE1" s="39"/>
      <c r="AF1" s="39"/>
      <c r="AG1" s="39"/>
      <c r="AH1" s="39"/>
      <c r="AI1" s="39"/>
      <c r="AJ1" s="5"/>
      <c r="AK1" s="112"/>
      <c r="AL1" s="112"/>
      <c r="AM1" s="112"/>
      <c r="AN1" s="15"/>
      <c r="AO1" s="5"/>
      <c r="AP1" s="5"/>
      <c r="AQ1" s="5"/>
      <c r="AR1" s="5"/>
      <c r="AS1" s="5"/>
      <c r="AT1" s="5"/>
      <c r="AU1" s="5"/>
      <c r="AV1" s="5"/>
      <c r="AW1" s="5"/>
      <c r="AX1" s="5"/>
      <c r="AY1" s="5"/>
      <c r="AZ1" s="5"/>
      <c r="BA1" s="5"/>
      <c r="BB1" s="5"/>
      <c r="BC1" s="5"/>
      <c r="BD1" s="5"/>
      <c r="BE1" s="5"/>
      <c r="BF1" s="5"/>
      <c r="BG1" s="5"/>
      <c r="BI1" s="22"/>
      <c r="BJ1" s="93"/>
      <c r="CF1" s="93"/>
    </row>
    <row r="2" spans="1:84" ht="25.5" customHeight="1" thickTop="1" x14ac:dyDescent="0.2">
      <c r="A2" s="32" t="s">
        <v>76</v>
      </c>
      <c r="B2" s="33"/>
      <c r="C2" s="127">
        <f>Q1</f>
        <v>42801.66562511574</v>
      </c>
      <c r="D2" s="128"/>
      <c r="E2" s="23"/>
      <c r="F2" s="5"/>
      <c r="G2" s="2"/>
      <c r="H2" s="39"/>
      <c r="I2" s="14"/>
      <c r="J2" s="14"/>
      <c r="K2" s="14"/>
      <c r="L2" s="14"/>
      <c r="M2" s="14"/>
      <c r="N2" s="14"/>
      <c r="O2" s="7"/>
      <c r="P2" s="14"/>
      <c r="Q2" s="39"/>
      <c r="R2" s="39"/>
      <c r="S2" s="36"/>
      <c r="T2" s="39"/>
      <c r="U2" s="39"/>
      <c r="V2" s="39"/>
      <c r="W2" s="39"/>
      <c r="X2" s="39"/>
      <c r="Y2" s="39"/>
      <c r="Z2" s="39"/>
      <c r="AA2" s="39"/>
      <c r="AB2" s="39"/>
      <c r="AC2" s="39"/>
      <c r="AD2" s="39"/>
      <c r="AE2" s="39"/>
      <c r="AF2" s="39"/>
      <c r="AG2" s="39"/>
      <c r="AH2" s="39"/>
      <c r="AI2" s="39"/>
      <c r="AJ2" s="14"/>
      <c r="AK2" s="74"/>
      <c r="AL2" s="74"/>
      <c r="AM2" s="74"/>
      <c r="AN2" s="78"/>
      <c r="AO2" s="14"/>
      <c r="AP2" s="14"/>
      <c r="AQ2" s="14"/>
      <c r="AR2" s="14"/>
      <c r="AS2" s="14"/>
      <c r="AT2" s="14"/>
      <c r="AU2" s="14"/>
      <c r="AV2" s="14"/>
      <c r="AW2" s="14"/>
      <c r="AX2" s="14"/>
      <c r="AY2" s="14"/>
      <c r="AZ2" s="14"/>
      <c r="BA2" s="14"/>
      <c r="BB2" s="14"/>
      <c r="BC2" s="14"/>
      <c r="BD2" s="14"/>
      <c r="BE2" s="14"/>
      <c r="BF2" s="14"/>
      <c r="BG2" s="14"/>
      <c r="BH2" s="14"/>
      <c r="BI2" s="74"/>
      <c r="BJ2" s="78"/>
      <c r="BK2" s="112"/>
      <c r="BL2" s="112"/>
      <c r="BM2" s="5"/>
      <c r="BN2" s="5"/>
      <c r="BO2" s="5"/>
      <c r="BP2" s="5"/>
      <c r="BQ2" s="5"/>
      <c r="BR2" s="5"/>
      <c r="BS2" s="5"/>
      <c r="BT2" s="5"/>
      <c r="BU2" s="5"/>
      <c r="BV2" s="5"/>
      <c r="BW2" s="5"/>
      <c r="BX2" s="5"/>
      <c r="BY2" s="5"/>
      <c r="BZ2" s="5"/>
      <c r="CA2" s="5"/>
      <c r="CB2" s="5"/>
      <c r="CF2" s="93"/>
    </row>
    <row r="3" spans="1:84" ht="25.5" customHeight="1" x14ac:dyDescent="0.2">
      <c r="A3" s="48" t="s">
        <v>71</v>
      </c>
      <c r="B3" s="49" t="str">
        <f>S1&amp;"  "&amp;T1</f>
        <v>BL  Computer Science</v>
      </c>
      <c r="C3" s="50"/>
      <c r="D3" s="51"/>
      <c r="E3" s="23"/>
      <c r="F3" s="5"/>
      <c r="G3" s="2"/>
      <c r="H3" s="39"/>
      <c r="I3" s="14"/>
      <c r="J3" s="14"/>
      <c r="K3" s="14"/>
      <c r="L3" s="14"/>
      <c r="M3" s="14"/>
      <c r="N3" s="14"/>
      <c r="O3" s="7"/>
      <c r="P3" s="14"/>
      <c r="Q3" s="39"/>
      <c r="R3" s="39"/>
      <c r="S3" s="36"/>
      <c r="T3" s="39"/>
      <c r="U3" s="39"/>
      <c r="V3" s="39"/>
      <c r="W3" s="39"/>
      <c r="X3" s="39"/>
      <c r="Y3" s="39"/>
      <c r="Z3" s="39"/>
      <c r="AA3" s="39"/>
      <c r="AB3" s="39"/>
      <c r="AC3" s="39"/>
      <c r="AD3" s="39"/>
      <c r="AE3" s="39"/>
      <c r="AF3" s="39"/>
      <c r="AG3" s="39"/>
      <c r="AH3" s="39"/>
      <c r="AI3" s="39"/>
      <c r="AJ3" s="14"/>
      <c r="AK3" s="74"/>
      <c r="AL3" s="74"/>
      <c r="AM3" s="74"/>
      <c r="AN3" s="78"/>
      <c r="AO3" s="14"/>
      <c r="AP3" s="14"/>
      <c r="AQ3" s="14"/>
      <c r="AR3" s="14"/>
      <c r="AS3" s="14"/>
      <c r="AT3" s="14"/>
      <c r="AU3" s="14"/>
      <c r="AV3" s="14"/>
      <c r="AW3" s="14"/>
      <c r="AX3" s="14"/>
      <c r="AY3" s="14"/>
      <c r="AZ3" s="14"/>
      <c r="BA3" s="14"/>
      <c r="BB3" s="14"/>
      <c r="BC3" s="14"/>
      <c r="BD3" s="14"/>
      <c r="BE3" s="14"/>
      <c r="BF3" s="14"/>
      <c r="BG3" s="14"/>
      <c r="BH3" s="14"/>
      <c r="BI3" s="74"/>
      <c r="BJ3" s="78"/>
      <c r="BK3" s="112"/>
      <c r="BL3" s="112"/>
      <c r="BM3" s="5"/>
      <c r="BN3" s="5"/>
      <c r="BO3" s="5"/>
      <c r="BP3" s="5"/>
      <c r="BQ3" s="5"/>
      <c r="BR3" s="5"/>
      <c r="BS3" s="5"/>
      <c r="BT3" s="5"/>
      <c r="BU3" s="5"/>
      <c r="BV3" s="5"/>
      <c r="BW3" s="5"/>
      <c r="BX3" s="5"/>
      <c r="BY3" s="5"/>
      <c r="BZ3" s="5"/>
      <c r="CA3" s="5"/>
      <c r="CB3" s="5"/>
      <c r="CF3" s="93"/>
    </row>
    <row r="4" spans="1:84" ht="25.5" customHeight="1" x14ac:dyDescent="0.2">
      <c r="A4" s="48" t="s">
        <v>72</v>
      </c>
      <c r="B4" s="49" t="str">
        <f>U1&amp;"  "&amp;E1</f>
        <v>EPSRC  Engineering &amp; Physical Sciences Research Council</v>
      </c>
      <c r="C4" s="50"/>
      <c r="D4" s="51"/>
      <c r="E4" s="23"/>
      <c r="F4" s="5"/>
      <c r="G4" s="2"/>
      <c r="H4" s="39"/>
      <c r="I4" s="14"/>
      <c r="J4" s="14"/>
      <c r="K4" s="14"/>
      <c r="L4" s="14"/>
      <c r="M4" s="14"/>
      <c r="N4" s="14"/>
      <c r="O4" s="7"/>
      <c r="P4" s="14"/>
      <c r="Q4" s="39"/>
      <c r="R4" s="39"/>
      <c r="S4" s="36"/>
      <c r="T4" s="39"/>
      <c r="U4" s="39"/>
      <c r="V4" s="39"/>
      <c r="W4" s="39"/>
      <c r="X4" s="39"/>
      <c r="Y4" s="39"/>
      <c r="Z4" s="39"/>
      <c r="AA4" s="39"/>
      <c r="AB4" s="39"/>
      <c r="AC4" s="39"/>
      <c r="AD4" s="39"/>
      <c r="AE4" s="39"/>
      <c r="AF4" s="39"/>
      <c r="AG4" s="39"/>
      <c r="AH4" s="39"/>
      <c r="AI4" s="39"/>
      <c r="AJ4" s="14"/>
      <c r="AK4" s="74"/>
      <c r="AL4" s="74"/>
      <c r="AM4" s="74"/>
      <c r="AN4" s="78"/>
      <c r="AO4" s="14"/>
      <c r="AP4" s="14"/>
      <c r="AQ4" s="14"/>
      <c r="AR4" s="14"/>
      <c r="AS4" s="14"/>
      <c r="AT4" s="14"/>
      <c r="AU4" s="14"/>
      <c r="AV4" s="14"/>
      <c r="AW4" s="14"/>
      <c r="AX4" s="14"/>
      <c r="AY4" s="14"/>
      <c r="AZ4" s="14"/>
      <c r="BA4" s="14"/>
      <c r="BB4" s="14"/>
      <c r="BC4" s="14"/>
      <c r="BD4" s="14"/>
      <c r="BE4" s="14"/>
      <c r="BF4" s="14"/>
      <c r="BG4" s="14"/>
      <c r="BH4" s="14"/>
      <c r="BI4" s="74"/>
      <c r="BJ4" s="78"/>
      <c r="BK4" s="112"/>
      <c r="BL4" s="112"/>
      <c r="BM4" s="5"/>
      <c r="BN4" s="5"/>
      <c r="BO4" s="5"/>
      <c r="BP4" s="5"/>
      <c r="BQ4" s="5"/>
      <c r="BR4" s="5"/>
      <c r="BS4" s="5"/>
      <c r="BT4" s="5"/>
      <c r="BU4" s="5"/>
      <c r="BV4" s="5"/>
      <c r="BW4" s="5"/>
      <c r="BX4" s="5"/>
      <c r="BY4" s="5"/>
      <c r="BZ4" s="5"/>
      <c r="CA4" s="5"/>
      <c r="CB4" s="5"/>
      <c r="CF4" s="93"/>
    </row>
    <row r="5" spans="1:84" ht="44.25" customHeight="1" x14ac:dyDescent="0.2">
      <c r="A5" s="48" t="s">
        <v>221</v>
      </c>
      <c r="B5" s="129" t="str">
        <f>G1</f>
        <v>Flexible Intermediate Representation for Quantum Software</v>
      </c>
      <c r="C5" s="130"/>
      <c r="D5" s="131"/>
      <c r="E5" s="23"/>
      <c r="F5" s="5"/>
      <c r="G5" s="2"/>
      <c r="H5" s="39"/>
      <c r="I5" s="14"/>
      <c r="J5" s="14"/>
      <c r="K5" s="14"/>
      <c r="L5" s="14"/>
      <c r="M5" s="14"/>
      <c r="N5" s="14"/>
      <c r="O5" s="7"/>
      <c r="P5" s="14"/>
      <c r="Q5" s="39"/>
      <c r="R5" s="39"/>
      <c r="S5" s="36"/>
      <c r="T5" s="39"/>
      <c r="U5" s="39"/>
      <c r="V5" s="39"/>
      <c r="W5" s="39"/>
      <c r="X5" s="39"/>
      <c r="Y5" s="39"/>
      <c r="Z5" s="39"/>
      <c r="AA5" s="39"/>
      <c r="AB5" s="39"/>
      <c r="AC5" s="39"/>
      <c r="AD5" s="39"/>
      <c r="AE5" s="39"/>
      <c r="AF5" s="39"/>
      <c r="AG5" s="39"/>
      <c r="AH5" s="39"/>
      <c r="AI5" s="39"/>
      <c r="AJ5" s="14"/>
      <c r="AK5" s="74"/>
      <c r="AL5" s="74"/>
      <c r="AM5" s="74"/>
      <c r="AN5" s="78"/>
      <c r="AO5" s="14"/>
      <c r="AP5" s="14"/>
      <c r="AQ5" s="14"/>
      <c r="AR5" s="14"/>
      <c r="AS5" s="14"/>
      <c r="AT5" s="14"/>
      <c r="AU5" s="14"/>
      <c r="AV5" s="14"/>
      <c r="AW5" s="14"/>
      <c r="AX5" s="14"/>
      <c r="AY5" s="14"/>
      <c r="AZ5" s="14"/>
      <c r="BA5" s="14"/>
      <c r="BB5" s="14"/>
      <c r="BC5" s="14"/>
      <c r="BD5" s="14"/>
      <c r="BE5" s="14"/>
      <c r="BF5" s="14"/>
      <c r="BG5" s="14"/>
      <c r="BH5" s="14"/>
      <c r="BI5" s="74"/>
      <c r="BJ5" s="78"/>
      <c r="BK5" s="112"/>
      <c r="BL5" s="112"/>
      <c r="BM5" s="5"/>
      <c r="BN5" s="5"/>
      <c r="BO5" s="5"/>
      <c r="BP5" s="5"/>
      <c r="BQ5" s="5"/>
      <c r="BR5" s="5"/>
      <c r="BS5" s="5"/>
      <c r="BT5" s="5"/>
      <c r="BU5" s="5"/>
      <c r="BV5" s="5"/>
      <c r="BW5" s="5"/>
      <c r="BX5" s="5"/>
      <c r="BY5" s="5"/>
      <c r="BZ5" s="5"/>
      <c r="CA5" s="5"/>
      <c r="CB5" s="5"/>
      <c r="CF5" s="93"/>
    </row>
    <row r="6" spans="1:84" ht="15.75" thickBot="1" x14ac:dyDescent="0.3">
      <c r="A6" s="31" t="s">
        <v>57</v>
      </c>
      <c r="B6" s="30"/>
      <c r="C6" s="30"/>
      <c r="D6" s="114" t="s">
        <v>241</v>
      </c>
      <c r="E6" s="5"/>
      <c r="F6" s="5"/>
      <c r="G6" s="2"/>
      <c r="H6" s="39"/>
      <c r="I6" s="7"/>
      <c r="J6" s="5"/>
      <c r="K6" s="5"/>
      <c r="L6" s="5"/>
      <c r="M6" s="7"/>
      <c r="N6" s="5"/>
      <c r="O6" s="7"/>
      <c r="P6" s="5"/>
      <c r="Q6" s="39"/>
      <c r="R6" s="39"/>
      <c r="S6" s="36"/>
      <c r="T6" s="39"/>
      <c r="U6" s="39"/>
      <c r="V6" s="39"/>
      <c r="W6" s="39"/>
      <c r="X6" s="39"/>
      <c r="Y6" s="39"/>
      <c r="Z6" s="39"/>
      <c r="AA6" s="39"/>
      <c r="AB6" s="39"/>
      <c r="AC6" s="39"/>
      <c r="AD6" s="39"/>
      <c r="AE6" s="39"/>
      <c r="AF6" s="39"/>
      <c r="AG6" s="39"/>
      <c r="AH6" s="39"/>
      <c r="AI6" s="39"/>
      <c r="AJ6" s="5"/>
      <c r="AK6" s="112"/>
      <c r="AL6" s="112"/>
      <c r="AM6" s="112"/>
      <c r="AN6" s="15"/>
      <c r="AO6" s="5" t="s">
        <v>242</v>
      </c>
      <c r="AP6" s="5"/>
      <c r="AQ6" s="5"/>
      <c r="AR6" s="5"/>
      <c r="AS6" s="5"/>
      <c r="AT6" s="5"/>
      <c r="AU6" s="5"/>
      <c r="AV6" s="5"/>
      <c r="AW6" s="5"/>
      <c r="AX6" s="5"/>
      <c r="AY6" s="5"/>
      <c r="AZ6" s="5"/>
      <c r="BA6" s="5"/>
      <c r="BB6" s="5"/>
      <c r="BC6" s="5"/>
      <c r="BD6" s="5"/>
      <c r="BE6" s="5"/>
      <c r="BF6" s="5"/>
      <c r="BG6" s="5"/>
      <c r="BJ6" s="93"/>
      <c r="CF6" s="93"/>
    </row>
    <row r="7" spans="1:84" ht="14.25" customHeight="1" thickTop="1" x14ac:dyDescent="0.2">
      <c r="A7" s="5"/>
      <c r="B7" s="5"/>
      <c r="C7" s="5"/>
      <c r="D7" s="54"/>
      <c r="E7" s="115"/>
      <c r="F7" s="5"/>
      <c r="G7" s="2"/>
      <c r="H7" s="39"/>
      <c r="I7" s="5"/>
      <c r="J7" s="5"/>
      <c r="K7" s="5"/>
      <c r="L7" s="116"/>
      <c r="M7" s="7"/>
      <c r="N7" s="5"/>
      <c r="O7" s="7"/>
      <c r="P7" s="5"/>
      <c r="Q7" s="39"/>
      <c r="R7" s="39"/>
      <c r="S7" s="36"/>
      <c r="T7" s="39"/>
      <c r="U7" s="39"/>
      <c r="V7" s="39"/>
      <c r="W7" s="39"/>
      <c r="X7" s="39"/>
      <c r="Y7" s="39"/>
      <c r="Z7" s="39"/>
      <c r="AA7" s="39"/>
      <c r="AB7" s="39"/>
      <c r="AC7" s="39"/>
      <c r="AD7" s="39"/>
      <c r="AE7" s="39"/>
      <c r="AF7" s="39"/>
      <c r="AG7" s="39"/>
      <c r="AH7" s="39"/>
      <c r="AI7" s="39"/>
      <c r="AJ7" s="20"/>
      <c r="AK7" s="117"/>
      <c r="AL7" s="117"/>
      <c r="AM7" s="117"/>
      <c r="AN7" s="5"/>
      <c r="AO7" s="5"/>
      <c r="AP7" s="5"/>
      <c r="AQ7" s="5"/>
      <c r="AR7" s="5"/>
      <c r="AS7" s="5"/>
      <c r="AT7" s="5"/>
      <c r="AU7" s="5"/>
      <c r="AV7" s="5"/>
      <c r="AW7" s="5"/>
      <c r="AX7" s="5"/>
      <c r="AY7" s="5"/>
      <c r="AZ7" s="5"/>
      <c r="BA7" s="5"/>
      <c r="BB7" s="5"/>
      <c r="BC7" s="5"/>
      <c r="BD7" s="5"/>
      <c r="BE7" s="5"/>
      <c r="BI7" s="5"/>
      <c r="BJ7" s="5"/>
      <c r="BK7" s="5"/>
      <c r="BL7" s="5"/>
      <c r="BM7" s="5"/>
      <c r="BN7" s="5"/>
      <c r="BO7" s="5"/>
      <c r="BP7" s="5"/>
      <c r="BQ7" s="5"/>
      <c r="BR7" s="5"/>
      <c r="BS7" s="5"/>
      <c r="BT7" s="5"/>
      <c r="BU7" s="5"/>
      <c r="BV7" s="5"/>
      <c r="BW7" s="5"/>
      <c r="BX7" s="5"/>
      <c r="BY7" s="5"/>
      <c r="BZ7" s="5"/>
      <c r="CD7" s="93"/>
    </row>
    <row r="8" spans="1:84" ht="14.25" customHeight="1" x14ac:dyDescent="0.25">
      <c r="A8" s="1" t="s">
        <v>223</v>
      </c>
      <c r="B8" s="5"/>
      <c r="C8" s="5"/>
      <c r="D8" s="54"/>
      <c r="E8" s="115"/>
      <c r="F8" s="5"/>
      <c r="G8" s="2"/>
      <c r="H8" s="39"/>
      <c r="I8" s="5"/>
      <c r="J8" s="5"/>
      <c r="K8" s="5"/>
      <c r="L8" s="116"/>
      <c r="M8" s="7"/>
      <c r="N8" s="5"/>
      <c r="O8" s="7"/>
      <c r="P8" s="5"/>
      <c r="Q8" s="39"/>
      <c r="R8" s="39"/>
      <c r="S8" s="36"/>
      <c r="T8" s="39"/>
      <c r="U8" s="39"/>
      <c r="V8" s="39"/>
      <c r="W8" s="39"/>
      <c r="X8" s="39"/>
      <c r="Y8" s="39"/>
      <c r="Z8" s="39"/>
      <c r="AA8" s="39"/>
      <c r="AB8" s="39"/>
      <c r="AC8" s="39"/>
      <c r="AD8" s="39"/>
      <c r="AE8" s="39"/>
      <c r="AF8" s="39"/>
      <c r="AG8" s="39"/>
      <c r="AH8" s="39"/>
      <c r="AI8" s="39"/>
      <c r="AJ8" s="20"/>
      <c r="AK8" s="117"/>
      <c r="AL8" s="117"/>
      <c r="AM8" s="117"/>
      <c r="AN8" s="5"/>
      <c r="AO8" s="5"/>
      <c r="AP8" s="5"/>
      <c r="AQ8" s="5"/>
      <c r="AR8" s="5"/>
      <c r="AS8" s="5"/>
      <c r="AT8" s="5"/>
      <c r="AU8" s="5"/>
      <c r="AV8" s="5"/>
      <c r="AW8" s="5"/>
      <c r="AX8" s="5"/>
      <c r="AY8" s="5"/>
      <c r="AZ8" s="5"/>
      <c r="BA8" s="5"/>
      <c r="BB8" s="5"/>
      <c r="BC8" s="5"/>
      <c r="BD8" s="5"/>
      <c r="BE8" s="5"/>
      <c r="BI8" s="5"/>
      <c r="BJ8" s="5"/>
      <c r="BK8" s="5"/>
      <c r="BL8" s="5"/>
      <c r="BM8" s="5"/>
      <c r="BN8" s="5"/>
      <c r="BO8" s="5"/>
      <c r="BP8" s="5"/>
      <c r="BQ8" s="5"/>
      <c r="BR8" s="5"/>
      <c r="BS8" s="5"/>
      <c r="BT8" s="5"/>
      <c r="BU8" s="5"/>
      <c r="BV8" s="5"/>
      <c r="BW8" s="5"/>
      <c r="BX8" s="5"/>
      <c r="BY8" s="5"/>
      <c r="BZ8" s="5"/>
      <c r="CD8" s="93"/>
    </row>
    <row r="9" spans="1:84" ht="15" customHeight="1" x14ac:dyDescent="0.25">
      <c r="A9" s="5"/>
      <c r="B9" s="26" t="s">
        <v>228</v>
      </c>
      <c r="C9" s="1" t="s">
        <v>229</v>
      </c>
      <c r="D9" s="119" t="s">
        <v>230</v>
      </c>
      <c r="E9" s="101"/>
      <c r="F9" s="5"/>
      <c r="G9" s="2"/>
      <c r="H9" s="39"/>
      <c r="I9" s="5"/>
      <c r="J9" s="5"/>
      <c r="K9" s="5"/>
      <c r="L9" s="116"/>
      <c r="M9" s="7"/>
      <c r="N9" s="5"/>
      <c r="O9" s="7"/>
      <c r="P9" s="5"/>
      <c r="Q9" s="39"/>
      <c r="R9" s="39"/>
      <c r="S9" s="35"/>
      <c r="T9" s="39"/>
      <c r="U9" s="39"/>
      <c r="V9" s="39"/>
      <c r="W9" s="39"/>
      <c r="X9" s="39"/>
      <c r="Y9" s="39"/>
      <c r="Z9" s="39"/>
      <c r="AA9" s="39"/>
      <c r="AB9" s="39"/>
      <c r="AC9" s="39"/>
      <c r="AD9" s="39"/>
      <c r="AE9" s="39"/>
      <c r="AF9" s="39"/>
      <c r="AG9" s="39"/>
      <c r="AH9" s="39"/>
      <c r="AI9" s="39"/>
      <c r="AJ9" s="5"/>
      <c r="AK9" s="117"/>
      <c r="AL9" s="117"/>
      <c r="AM9" s="117"/>
      <c r="AN9" s="39"/>
      <c r="AO9" s="39"/>
      <c r="AP9" s="39"/>
      <c r="AQ9" s="39"/>
      <c r="AR9" s="39"/>
      <c r="AS9" s="39"/>
      <c r="AT9" s="39"/>
      <c r="AU9" s="39"/>
      <c r="AV9" s="39"/>
      <c r="AW9" s="39"/>
      <c r="AX9" s="39"/>
      <c r="AY9" s="39"/>
      <c r="AZ9" s="39"/>
      <c r="BA9" s="39"/>
      <c r="BB9" s="39"/>
      <c r="BC9" s="118"/>
      <c r="BD9" s="118"/>
      <c r="BE9" s="118"/>
      <c r="BF9" s="35"/>
      <c r="BH9" s="22"/>
      <c r="BI9" s="39"/>
      <c r="BJ9" s="39"/>
      <c r="BK9" s="39"/>
      <c r="BL9" s="39"/>
      <c r="BM9" s="39"/>
      <c r="BN9" s="39"/>
      <c r="BO9" s="39"/>
      <c r="BP9" s="39"/>
      <c r="BQ9" s="39"/>
      <c r="BR9" s="39"/>
      <c r="BS9" s="39"/>
      <c r="BT9" s="39"/>
      <c r="BU9" s="39"/>
      <c r="BV9" s="39"/>
      <c r="BW9" s="39"/>
      <c r="BX9" s="118"/>
      <c r="BY9" s="118"/>
      <c r="BZ9" s="118"/>
      <c r="CA9" s="35"/>
      <c r="CC9" s="22"/>
      <c r="CD9" s="93"/>
    </row>
    <row r="10" spans="1:84" ht="15" x14ac:dyDescent="0.25">
      <c r="A10" s="1"/>
      <c r="B10" s="26"/>
      <c r="C10" s="1"/>
      <c r="D10" s="119"/>
      <c r="E10" s="101"/>
      <c r="F10" s="5"/>
      <c r="G10" s="2"/>
      <c r="H10" s="39"/>
      <c r="I10" s="5"/>
      <c r="J10" s="5"/>
      <c r="K10" s="5"/>
      <c r="L10" s="116"/>
      <c r="M10" s="7"/>
      <c r="N10" s="5"/>
      <c r="O10" s="7"/>
      <c r="P10" s="5"/>
      <c r="Q10" s="39"/>
      <c r="R10" s="39"/>
      <c r="S10" s="35"/>
      <c r="T10" s="39"/>
      <c r="U10" s="39"/>
      <c r="V10" s="39"/>
      <c r="W10" s="39"/>
      <c r="X10" s="39"/>
      <c r="Y10" s="39"/>
      <c r="Z10" s="39"/>
      <c r="AA10" s="39"/>
      <c r="AB10" s="39"/>
      <c r="AC10" s="39"/>
      <c r="AD10" s="39"/>
      <c r="AE10" s="39"/>
      <c r="AF10" s="39"/>
      <c r="AG10" s="39"/>
      <c r="AH10" s="39"/>
      <c r="AI10" s="39"/>
      <c r="AJ10" s="5"/>
      <c r="AK10" s="117"/>
      <c r="AL10" s="117"/>
      <c r="AM10" s="117"/>
      <c r="AN10" s="39"/>
      <c r="AO10" s="39"/>
      <c r="AP10" s="39"/>
      <c r="AQ10" s="39"/>
      <c r="AR10" s="39"/>
      <c r="AS10" s="39"/>
      <c r="AT10" s="39"/>
      <c r="AU10" s="39"/>
      <c r="AV10" s="39"/>
      <c r="AW10" s="39"/>
      <c r="AX10" s="39"/>
      <c r="AY10" s="39"/>
      <c r="AZ10" s="39"/>
      <c r="BA10" s="39"/>
      <c r="BB10" s="39"/>
      <c r="BC10" s="118"/>
      <c r="BD10" s="118"/>
      <c r="BE10" s="118"/>
      <c r="BF10" s="35"/>
      <c r="BH10" s="22"/>
      <c r="BI10" s="39"/>
      <c r="BJ10" s="39"/>
      <c r="BK10" s="39"/>
      <c r="BL10" s="39"/>
      <c r="BM10" s="39"/>
      <c r="BN10" s="39"/>
      <c r="BO10" s="39"/>
      <c r="BP10" s="39"/>
      <c r="BQ10" s="39"/>
      <c r="BR10" s="39"/>
      <c r="BS10" s="39"/>
      <c r="BT10" s="39"/>
      <c r="BU10" s="39"/>
      <c r="BV10" s="39"/>
      <c r="BW10" s="39"/>
      <c r="BX10" s="118"/>
      <c r="BY10" s="118"/>
      <c r="BZ10" s="118"/>
      <c r="CA10" s="35"/>
      <c r="CC10" s="22"/>
      <c r="CD10" s="93"/>
    </row>
    <row r="11" spans="1:84" hidden="1" x14ac:dyDescent="0.2">
      <c r="A11" s="5"/>
      <c r="B11" s="82"/>
      <c r="C11" s="115"/>
      <c r="D11" s="123"/>
      <c r="E11" s="120"/>
      <c r="F11" s="5"/>
      <c r="G11" s="2"/>
      <c r="H11" s="39"/>
      <c r="I11" s="5"/>
      <c r="J11" s="5"/>
      <c r="K11" s="5"/>
      <c r="L11" s="116"/>
      <c r="M11" s="7"/>
      <c r="N11" s="5"/>
      <c r="O11" s="7"/>
      <c r="P11" s="5"/>
      <c r="Q11" s="39"/>
      <c r="R11" s="39"/>
      <c r="S11" s="36"/>
      <c r="T11" s="39"/>
      <c r="U11" s="110"/>
      <c r="V11" s="110"/>
      <c r="W11" s="110"/>
      <c r="X11" s="110"/>
      <c r="Y11" s="110"/>
      <c r="Z11" s="110"/>
      <c r="AA11" s="110"/>
      <c r="AB11" s="110"/>
      <c r="AC11" s="110"/>
      <c r="AD11" s="110"/>
      <c r="AE11" s="110"/>
      <c r="AF11" s="110"/>
      <c r="AG11" s="110"/>
      <c r="AH11" s="110"/>
      <c r="AI11" s="110"/>
      <c r="AJ11" s="110"/>
      <c r="AK11" s="110"/>
      <c r="AL11" s="110"/>
      <c r="AM11" s="39"/>
      <c r="AN11" s="5"/>
      <c r="AO11" s="5"/>
      <c r="AP11" s="5"/>
      <c r="AQ11" s="5"/>
      <c r="AR11" s="5"/>
      <c r="AS11" s="5"/>
      <c r="AT11" s="5"/>
      <c r="AU11" s="5"/>
      <c r="AV11" s="5"/>
      <c r="AW11" s="5"/>
      <c r="AX11" s="5"/>
      <c r="AY11" s="5"/>
      <c r="AZ11" s="5"/>
      <c r="BA11" s="5"/>
      <c r="BB11" s="5"/>
      <c r="BC11" s="5"/>
      <c r="BD11" s="5"/>
      <c r="BE11" s="14"/>
      <c r="BF11" s="5"/>
      <c r="BH11" s="22"/>
      <c r="BI11" s="5"/>
      <c r="BJ11" s="5"/>
      <c r="BK11" s="5"/>
      <c r="BL11" s="5"/>
      <c r="BM11" s="5"/>
      <c r="BN11" s="5"/>
      <c r="BO11" s="5"/>
      <c r="BP11" s="5"/>
      <c r="BQ11" s="5"/>
      <c r="BR11" s="5"/>
      <c r="BS11" s="5"/>
      <c r="BT11" s="5"/>
      <c r="BU11" s="5"/>
      <c r="BV11" s="5"/>
      <c r="BW11" s="5"/>
      <c r="BX11" s="5"/>
      <c r="BY11" s="5"/>
      <c r="BZ11" s="14"/>
      <c r="CA11" s="5"/>
      <c r="CC11" s="22"/>
      <c r="CD11" s="93"/>
    </row>
    <row r="12" spans="1:84" ht="15" x14ac:dyDescent="0.25">
      <c r="A12" s="1"/>
      <c r="B12" s="2" t="str">
        <f>AN12&amp;" "&amp;AO12</f>
        <v xml:space="preserve"> </v>
      </c>
      <c r="C12" s="5"/>
      <c r="D12" s="54"/>
      <c r="E12" s="5"/>
      <c r="F12" s="5"/>
      <c r="G12" s="5"/>
      <c r="H12" s="5"/>
      <c r="I12" s="7"/>
      <c r="J12" s="39"/>
      <c r="K12" s="39"/>
      <c r="L12" s="39"/>
      <c r="M12" s="36"/>
      <c r="N12" s="14"/>
      <c r="O12" s="7"/>
      <c r="P12" s="39"/>
      <c r="Q12" s="39"/>
      <c r="R12" s="39"/>
      <c r="S12" s="39"/>
      <c r="T12" s="39"/>
      <c r="U12" s="39"/>
      <c r="V12" s="39"/>
      <c r="W12" s="39"/>
      <c r="X12" s="39"/>
      <c r="Y12" s="39"/>
      <c r="Z12" s="39"/>
      <c r="AA12" s="39"/>
      <c r="AB12" s="39"/>
      <c r="AC12" s="39"/>
      <c r="AD12" s="39"/>
      <c r="AE12" s="5"/>
      <c r="AF12" s="39"/>
      <c r="AG12" s="39"/>
      <c r="AH12" s="39"/>
      <c r="AI12" s="5"/>
      <c r="AJ12" s="5"/>
      <c r="AK12" s="112"/>
      <c r="AL12" s="112"/>
      <c r="AM12" s="112"/>
      <c r="AN12" s="5"/>
      <c r="AO12" s="5"/>
      <c r="AP12" s="5"/>
      <c r="AQ12" s="5"/>
      <c r="AR12" s="5"/>
      <c r="AS12" s="5"/>
      <c r="AT12" s="5"/>
      <c r="AU12" s="5"/>
      <c r="AV12" s="5"/>
      <c r="AW12" s="5"/>
      <c r="AX12" s="5"/>
      <c r="CD12" s="93"/>
    </row>
    <row r="15" spans="1:84" x14ac:dyDescent="0.2">
      <c r="B15" s="41"/>
      <c r="D15" s="54"/>
    </row>
  </sheetData>
  <mergeCells count="2">
    <mergeCell ref="C2:D2"/>
    <mergeCell ref="B5:D5"/>
  </mergeCells>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_control</vt:lpstr>
      <vt:lpstr>_options</vt:lpstr>
      <vt:lpstr>PI</vt:lpstr>
      <vt:lpstr>Nts</vt:lpstr>
      <vt:lpstr>Report Information</vt:lpstr>
      <vt:lpstr>PI Output</vt:lpstr>
      <vt:lpstr>Notes</vt:lpstr>
      <vt:lpstr>'PI Output'!CurrSel</vt:lpstr>
      <vt:lpstr>CurrSel</vt:lpstr>
      <vt:lpstr>PI!Durationmths</vt:lpstr>
      <vt:lpstr>'PI Output'!Durationmths</vt:lpstr>
      <vt:lpstr>Notes!Print_Area</vt:lpstr>
      <vt:lpstr>Nts!Print_Area</vt:lpstr>
      <vt:lpstr>PI!Print_Area</vt:lpstr>
      <vt:lpstr>'PI Output'!Print_Area</vt:lpstr>
    </vt:vector>
  </TitlesOfParts>
  <Company>University of Oxford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Lcc3</dc:creator>
  <cp:lastModifiedBy>Emma Dunlop</cp:lastModifiedBy>
  <cp:lastPrinted>2015-05-11T09:35:57Z</cp:lastPrinted>
  <dcterms:created xsi:type="dcterms:W3CDTF">2012-11-05T14:17:50Z</dcterms:created>
  <dcterms:modified xsi:type="dcterms:W3CDTF">2017-03-07T16:00:15Z</dcterms:modified>
</cp:coreProperties>
</file>